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6640" yWindow="-6960" windowWidth="21600" windowHeight="111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0">
    <font>
      <name val="Calibri"/>
      <charset val="134"/>
      <color theme="1"/>
      <sz val="11"/>
      <scheme val="minor"/>
    </font>
    <font>
      <name val="Calibri"/>
      <b val="1"/>
      <color theme="1"/>
      <sz val="12"/>
      <scheme val="minor"/>
    </font>
    <font>
      <name val="Calibri"/>
      <color rgb="FF800080"/>
      <sz val="11"/>
      <u val="single"/>
      <scheme val="minor"/>
    </font>
    <font>
      <name val="Calibri"/>
      <color theme="10"/>
      <sz val="11"/>
      <u val="single"/>
      <scheme val="minor"/>
    </font>
    <font>
      <name val="Calibri"/>
      <color theme="1"/>
      <sz val="11"/>
      <scheme val="minor"/>
    </font>
    <font>
      <name val="Calibri"/>
      <sz val="9"/>
      <scheme val="minor"/>
    </font>
    <font>
      <name val="Calibri"/>
      <sz val="11"/>
      <scheme val="minor"/>
    </font>
    <font>
      <name val="Calibri"/>
      <b val="1"/>
      <sz val="12"/>
    </font>
    <font>
      <name val="Calibri"/>
      <sz val="11"/>
    </font>
    <font>
      <name val="Calibri"/>
      <sz val="11"/>
      <u val="single"/>
    </font>
  </fonts>
  <fills count="4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right"/>
    </xf>
    <xf numFmtId="0" fontId="1" fillId="0" borderId="1" applyAlignment="1" pivotButton="0" quotePrefix="0" xfId="0">
      <alignment horizontal="right" vertical="center" wrapText="1"/>
    </xf>
    <xf numFmtId="0" fontId="1" fillId="0" borderId="1" applyAlignment="1" pivotButton="0" quotePrefix="0" xfId="0">
      <alignment horizontal="center" vertical="center"/>
    </xf>
    <xf numFmtId="1" fontId="0" fillId="0" borderId="0" pivotButton="0" quotePrefix="0" xfId="0"/>
    <xf numFmtId="0" fontId="0" fillId="2" borderId="0" pivotButton="0" quotePrefix="0" xfId="0"/>
    <xf numFmtId="0" fontId="2" fillId="0" borderId="0" pivotButton="0" quotePrefix="0" xfId="1"/>
    <xf numFmtId="14" fontId="0" fillId="0" borderId="0" pivotButton="0" quotePrefix="0" xfId="0"/>
    <xf numFmtId="0" fontId="3" fillId="0" borderId="0" pivotButton="0" quotePrefix="0" xfId="1"/>
    <xf numFmtId="11" fontId="0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right" vertical="center" wrapText="1"/>
    </xf>
    <xf numFmtId="0" fontId="0" fillId="0" borderId="0" applyAlignment="1" pivotButton="0" quotePrefix="0" xfId="0">
      <alignment horizontal="right" vertical="center"/>
    </xf>
    <xf numFmtId="1" fontId="0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  <xf numFmtId="0" fontId="3" fillId="0" borderId="0" applyAlignment="1" pivotButton="0" quotePrefix="0" xfId="1">
      <alignment horizontal="left" vertical="center"/>
    </xf>
    <xf numFmtId="0" fontId="0" fillId="0" borderId="0" applyAlignment="1" pivotButton="0" quotePrefix="0" xfId="0">
      <alignment horizontal="center"/>
    </xf>
    <xf numFmtId="11" fontId="0" fillId="0" borderId="0" applyAlignment="1" pivotButton="0" quotePrefix="0" xfId="0">
      <alignment horizontal="left" vertical="center"/>
    </xf>
    <xf numFmtId="0" fontId="4" fillId="2" borderId="0" pivotButton="0" quotePrefix="0" xfId="0"/>
    <xf numFmtId="0" fontId="4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right"/>
    </xf>
    <xf numFmtId="0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right" vertical="center" wrapText="1"/>
    </xf>
    <xf numFmtId="0" fontId="7" fillId="0" borderId="2" applyAlignment="1" pivotButton="0" quotePrefix="0" xfId="0">
      <alignment horizontal="center" vertical="center"/>
    </xf>
    <xf numFmtId="1" fontId="8" fillId="0" borderId="0" pivotButton="0" quotePrefix="0" xfId="0"/>
    <xf numFmtId="0" fontId="6" fillId="0" borderId="0" pivotButton="0" quotePrefix="0" xfId="0"/>
    <xf numFmtId="0" fontId="9" fillId="0" borderId="0" pivotButton="0" quotePrefix="0" xfId="1"/>
    <xf numFmtId="14" fontId="8" fillId="0" borderId="0" pivotButton="0" quotePrefix="0" xfId="0"/>
    <xf numFmtId="11" fontId="8" fillId="0" borderId="0" pivotButton="0" quotePrefix="0" xfId="0"/>
    <xf numFmtId="0" fontId="8" fillId="0" borderId="0" applyAlignment="1" pivotButton="0" quotePrefix="0" xfId="0">
      <alignment/>
    </xf>
    <xf numFmtId="0" fontId="8" fillId="0" borderId="0" applyAlignment="1" pivotButton="0" quotePrefix="0" xfId="0">
      <alignment horizontal="right"/>
    </xf>
    <xf numFmtId="1" fontId="8" fillId="0" borderId="0" applyAlignment="1" pivotButton="0" quotePrefix="0" xfId="0">
      <alignment/>
    </xf>
    <xf numFmtId="0" fontId="9" fillId="0" borderId="0" applyAlignment="1" pivotButton="0" quotePrefix="0" xfId="1">
      <alignment/>
    </xf>
    <xf numFmtId="11" fontId="8" fillId="0" borderId="0" applyAlignment="1" pivotButton="0" quotePrefix="0" xfId="0">
      <alignment/>
    </xf>
  </cellXfs>
  <cellStyles count="2">
    <cellStyle name="Normal" xfId="0" builtinId="0"/>
    <cellStyle name="Hyperlink" xfId="1" builtinId="8"/>
  </cellStyles>
  <dxfs count="14"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B0F0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theme="6"/>
      </font>
    </dxf>
    <dxf>
      <font>
        <color rgb="FFB04DE1"/>
      </font>
    </dxf>
    <dxf>
      <font>
        <color rgb="FFEE7ADD"/>
      </font>
    </dxf>
    <dxf>
      <font>
        <color rgb="FF00B050"/>
      </font>
    </dxf>
    <dxf>
      <font>
        <color rgb="FFC00000"/>
      </font>
    </dxf>
    <dxf>
      <font>
        <color rgb="FF0070C0"/>
      </font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54"/>
  <sheetViews>
    <sheetView tabSelected="1" zoomScaleNormal="100" workbookViewId="0">
      <pane ySplit="1" topLeftCell="A2" activePane="bottomLeft" state="frozen"/>
      <selection pane="bottomLeft" activeCell="D24" sqref="D24"/>
    </sheetView>
  </sheetViews>
  <sheetFormatPr baseColWidth="8" defaultColWidth="9" defaultRowHeight="14.5"/>
  <cols>
    <col width="9.453125" customWidth="1" style="24" min="1" max="1"/>
    <col width="28.90625" customWidth="1" style="24" min="2" max="2"/>
    <col width="13.36328125" customWidth="1" style="25" min="3" max="3"/>
    <col width="6.90625" customWidth="1" style="24" min="4" max="5"/>
    <col width="7.26953125" customWidth="1" style="24" min="6" max="6"/>
    <col width="6.08984375" customWidth="1" style="24" min="7" max="7"/>
    <col width="6.453125" customWidth="1" style="24" min="8" max="8"/>
    <col width="8.36328125" customWidth="1" style="24" min="9" max="9"/>
    <col width="38.36328125" customWidth="1" style="24" min="10" max="10"/>
    <col width="35.08984375" customWidth="1" style="24" min="11" max="11"/>
    <col width="44.90625" customWidth="1" style="24" min="13" max="13"/>
    <col width="16.6328125" customWidth="1" style="24" min="14" max="14"/>
    <col width="19.7265625" customWidth="1" style="24" min="15" max="15"/>
    <col width="15" customWidth="1" style="24" min="16" max="16"/>
    <col width="10.90625" customWidth="1" style="24" min="17" max="17"/>
  </cols>
  <sheetData>
    <row r="1" ht="75.65000000000001" customFormat="1" customHeight="1" s="1">
      <c r="A1" s="26" t="inlineStr">
        <is>
          <t>ID</t>
        </is>
      </c>
      <c r="B1" s="26" t="inlineStr">
        <is>
          <t>PV Technology</t>
        </is>
      </c>
      <c r="C1" s="27" t="inlineStr">
        <is>
          <t>Eg (eV)</t>
        </is>
      </c>
      <c r="D1" s="26" t="inlineStr">
        <is>
          <t>0 h PCE (%)</t>
        </is>
      </c>
      <c r="E1" s="26" t="inlineStr">
        <is>
          <t>200 h PCE (%)</t>
        </is>
      </c>
      <c r="F1" s="26" t="inlineStr">
        <is>
          <t>1000 h PCE (%)</t>
        </is>
      </c>
      <c r="G1" s="26" t="inlineStr">
        <is>
          <t>E200 (Wh/cm²)</t>
        </is>
      </c>
      <c r="H1" s="26" t="inlineStr">
        <is>
          <t>E1000 (Wh/cm²)</t>
        </is>
      </c>
      <c r="I1" s="26" t="inlineStr">
        <is>
          <t>T95 (h)</t>
        </is>
      </c>
      <c r="J1" s="28" t="inlineStr">
        <is>
          <t>Absorber (s)</t>
        </is>
      </c>
      <c r="K1" s="26" t="inlineStr">
        <is>
          <t>Test Conditions</t>
        </is>
      </c>
      <c r="L1" s="26" t="inlineStr">
        <is>
          <t>Certified</t>
        </is>
      </c>
      <c r="M1" s="26" t="inlineStr">
        <is>
          <t>Reference</t>
        </is>
      </c>
      <c r="N1" s="26" t="inlineStr">
        <is>
          <t>Notable exception a:   missing data</t>
        </is>
      </c>
      <c r="O1" s="26" t="inlineStr">
        <is>
          <t>Notable exception b: test time &lt;1000h</t>
        </is>
      </c>
      <c r="P1" s="26" t="inlineStr">
        <is>
          <t>Notable exception c: large area</t>
        </is>
      </c>
      <c r="Q1" s="26" t="inlineStr">
        <is>
          <t>Notable exception d</t>
        </is>
      </c>
      <c r="R1" s="24" t="n"/>
      <c r="S1" s="24" t="n"/>
      <c r="T1" s="24" t="n"/>
      <c r="U1" s="24" t="n"/>
      <c r="V1" s="24" t="n"/>
      <c r="W1" s="24" t="n"/>
      <c r="X1" s="24" t="n"/>
      <c r="Y1" s="24" t="n"/>
      <c r="Z1" s="24" t="n"/>
      <c r="AA1" s="24" t="n"/>
      <c r="AB1" s="24" t="n"/>
      <c r="AC1" s="24" t="n"/>
      <c r="AD1" s="24" t="n"/>
      <c r="AE1" s="24" t="n"/>
      <c r="AF1" s="24" t="n"/>
    </row>
    <row r="2" ht="14.85" customFormat="1" customHeight="1" s="24">
      <c r="A2" s="24" t="n">
        <v>2041</v>
      </c>
      <c r="B2" s="24" t="inlineStr">
        <is>
          <t>Perovskite</t>
        </is>
      </c>
      <c r="C2" s="25" t="n">
        <v>1.27</v>
      </c>
      <c r="D2" s="24" t="n">
        <v>24.1</v>
      </c>
      <c r="E2" s="24" t="n">
        <v>21.4</v>
      </c>
      <c r="F2" s="24" t="inlineStr">
        <is>
          <t>N.A.</t>
        </is>
      </c>
      <c r="G2" s="24" t="n">
        <v>4.5</v>
      </c>
      <c r="H2" s="24" t="inlineStr">
        <is>
          <t>N.A.</t>
        </is>
      </c>
      <c r="I2" s="29" t="n">
        <v>201</v>
      </c>
      <c r="J2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K2" s="24" t="inlineStr">
        <is>
          <t>AM1.5G, N2, 85 °C</t>
        </is>
      </c>
      <c r="L2" s="24" t="b">
        <v>0</v>
      </c>
      <c r="M2" s="24">
        <f>HYPERLINK("https://doi.org/10.1038/s41467-025-65445-0","Yuan (2026)")</f>
        <v/>
      </c>
      <c r="N2" s="24" t="b">
        <v>0</v>
      </c>
      <c r="O2" s="24" t="b">
        <v>1</v>
      </c>
      <c r="P2" s="24" t="b">
        <v>0</v>
      </c>
      <c r="Q2" s="24" t="b">
        <v>0</v>
      </c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4" t="n"/>
      <c r="AF2" s="24" t="n"/>
    </row>
    <row r="3" ht="14.85" customFormat="1" customHeight="1" s="24">
      <c r="A3" s="24" t="n">
        <v>2160</v>
      </c>
      <c r="B3" s="24" t="inlineStr">
        <is>
          <t>Perovskite</t>
        </is>
      </c>
      <c r="C3" s="25" t="n">
        <v>1.43</v>
      </c>
      <c r="D3" s="24" t="n">
        <v>27.2</v>
      </c>
      <c r="E3" s="24" t="n">
        <v>26.2</v>
      </c>
      <c r="F3" s="24" t="n">
        <v>25.9</v>
      </c>
      <c r="G3" s="24" t="n">
        <v>5.2</v>
      </c>
      <c r="H3" s="24" t="n">
        <v>26</v>
      </c>
      <c r="I3" s="29" t="inlineStr">
        <is>
          <t>&gt;2000</t>
        </is>
      </c>
      <c r="J3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0.87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0.08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2.85</t>
          </r>
          <r>
            <rPr>
              <rFont val="Calibri"/>
              <sz val="11"/>
            </rPr>
            <t>/</t>
          </r>
          <r>
            <rPr>
              <rFont val="Calibri"/>
              <sz val="11"/>
            </rPr>
            <t>PM1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Y7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61</t>
          </r>
          <r>
            <rPr>
              <rFont val="Calibri"/>
              <sz val="11"/>
            </rPr>
            <t>BM</t>
          </r>
        </is>
      </c>
      <c r="K3" s="24" t="inlineStr">
        <is>
          <t>AM1.5G, N2, 25 °C</t>
        </is>
      </c>
      <c r="L3" s="24" t="b">
        <v>0</v>
      </c>
      <c r="M3" s="24">
        <f>HYPERLINK("https://doi.org/10.1038/s41560-026-02071-0","Lee (2026)")</f>
        <v/>
      </c>
      <c r="N3" s="24" t="b">
        <v>0</v>
      </c>
      <c r="O3" s="24" t="b">
        <v>0</v>
      </c>
      <c r="P3" s="24" t="b">
        <v>0</v>
      </c>
      <c r="Q3" s="24" t="b">
        <v>0</v>
      </c>
      <c r="R3" s="24" t="n"/>
      <c r="S3" s="24" t="n"/>
      <c r="T3" s="24" t="n"/>
      <c r="U3" s="24" t="n"/>
      <c r="V3" s="24" t="n"/>
      <c r="W3" s="24" t="n"/>
      <c r="X3" s="24" t="n"/>
      <c r="Y3" s="24" t="n"/>
      <c r="Z3" s="24" t="n"/>
      <c r="AA3" s="24" t="n"/>
      <c r="AB3" s="24" t="n"/>
      <c r="AC3" s="24" t="n"/>
      <c r="AD3" s="24" t="n"/>
      <c r="AE3" s="24" t="n"/>
      <c r="AF3" s="24" t="n"/>
    </row>
    <row r="4" ht="14.85" customFormat="1" customHeight="1" s="24">
      <c r="A4" s="24" t="n">
        <v>1901</v>
      </c>
      <c r="B4" s="24" t="inlineStr">
        <is>
          <t>Perovskite</t>
        </is>
      </c>
      <c r="C4" s="25" t="n">
        <v>1.45</v>
      </c>
      <c r="D4" s="24" t="n">
        <v>17.9</v>
      </c>
      <c r="E4" s="24" t="n">
        <v>17.9</v>
      </c>
      <c r="F4" s="24" t="n">
        <v>17.1</v>
      </c>
      <c r="G4" s="24" t="n">
        <v>3.6</v>
      </c>
      <c r="H4" s="24" t="n">
        <v>17.5</v>
      </c>
      <c r="I4" s="29" t="n">
        <v>1280</v>
      </c>
      <c r="J4" s="24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PEA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SnI</t>
          </r>
          <r>
            <rPr>
              <rFont val="Calibri"/>
              <sz val="11"/>
              <vertAlign val="subscript"/>
            </rPr>
            <t>3</t>
          </r>
        </is>
      </c>
      <c r="K4" s="24" t="inlineStr">
        <is>
          <t>AM1.5G, 25 °C, encapsulation</t>
        </is>
      </c>
      <c r="L4" s="24" t="b">
        <v>0</v>
      </c>
      <c r="M4" s="24">
        <f>HYPERLINK("https://doi.org/10.1038/s41586-025-09724-2","Li (2025)")</f>
        <v/>
      </c>
      <c r="N4" s="24" t="b">
        <v>0</v>
      </c>
      <c r="O4" s="24" t="b">
        <v>0</v>
      </c>
      <c r="P4" s="24" t="b">
        <v>0</v>
      </c>
      <c r="Q4" s="24" t="b">
        <v>0</v>
      </c>
      <c r="R4" s="24" t="n"/>
      <c r="S4" s="24" t="n"/>
      <c r="T4" s="24" t="n"/>
      <c r="U4" s="24" t="n"/>
      <c r="V4" s="24" t="n"/>
      <c r="W4" s="24" t="n"/>
      <c r="X4" s="24" t="n"/>
      <c r="Y4" s="24" t="n"/>
      <c r="Z4" s="24" t="n"/>
      <c r="AA4" s="24" t="n"/>
      <c r="AB4" s="24" t="n"/>
      <c r="AC4" s="24" t="n"/>
      <c r="AD4" s="24" t="n"/>
      <c r="AE4" s="24" t="n"/>
      <c r="AF4" s="24" t="n"/>
    </row>
    <row r="5" ht="14.85" customFormat="1" customHeight="1" s="24">
      <c r="A5" s="30" t="n">
        <v>2056</v>
      </c>
      <c r="B5" s="24" t="inlineStr">
        <is>
          <t>Perovskite</t>
        </is>
      </c>
      <c r="C5" s="25" t="n">
        <v>1.52</v>
      </c>
      <c r="D5" s="24" t="n">
        <v>27.2</v>
      </c>
      <c r="E5" s="24" t="n">
        <v>25.3</v>
      </c>
      <c r="F5" s="24" t="n">
        <v>25.1</v>
      </c>
      <c r="G5" s="24" t="n">
        <v>5</v>
      </c>
      <c r="H5" s="24" t="n">
        <v>25.1</v>
      </c>
      <c r="I5" s="29" t="n">
        <v>1150</v>
      </c>
      <c r="J5" s="24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-based</t>
          </r>
        </is>
      </c>
      <c r="K5" s="24" t="inlineStr">
        <is>
          <t>AM1.5G, Air, 65 °C</t>
        </is>
      </c>
      <c r="L5" s="24" t="b">
        <v>0</v>
      </c>
      <c r="M5" s="24">
        <f>HYPERLINK("https://doi.org/10.1038/s41560-026-02024-7","Li (2026)")</f>
        <v/>
      </c>
      <c r="N5" s="24" t="b">
        <v>0</v>
      </c>
      <c r="O5" s="24" t="b">
        <v>0</v>
      </c>
      <c r="P5" s="24" t="b">
        <v>0</v>
      </c>
      <c r="Q5" s="24" t="b">
        <v>0</v>
      </c>
      <c r="R5" s="24" t="n"/>
      <c r="S5" s="24" t="n"/>
      <c r="T5" s="24" t="n"/>
      <c r="U5" s="24" t="n"/>
      <c r="V5" s="24" t="n"/>
      <c r="W5" s="24" t="n"/>
      <c r="X5" s="24" t="n"/>
      <c r="Y5" s="24" t="n"/>
      <c r="Z5" s="24" t="n"/>
      <c r="AA5" s="24" t="n"/>
      <c r="AB5" s="24" t="n"/>
      <c r="AC5" s="24" t="n"/>
      <c r="AD5" s="24" t="n"/>
      <c r="AE5" s="24" t="n"/>
      <c r="AF5" s="24" t="n"/>
    </row>
    <row r="6" ht="14.85" customFormat="1" customHeight="1" s="24">
      <c r="A6" s="24" t="n">
        <v>2057</v>
      </c>
      <c r="B6" s="24" t="inlineStr">
        <is>
          <t>Perovskite</t>
        </is>
      </c>
      <c r="C6" s="25" t="n">
        <v>1.52</v>
      </c>
      <c r="D6" s="24" t="n">
        <v>26.3</v>
      </c>
      <c r="E6" s="24" t="n">
        <v>25.8</v>
      </c>
      <c r="F6" s="24" t="n">
        <v>24.9</v>
      </c>
      <c r="G6" s="24" t="n">
        <v>5.1</v>
      </c>
      <c r="H6" s="24" t="n">
        <v>25.4</v>
      </c>
      <c r="I6" s="29" t="inlineStr">
        <is>
          <t>&gt;2000</t>
        </is>
      </c>
      <c r="J6" s="24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-based</t>
          </r>
        </is>
      </c>
      <c r="K6" s="24" t="inlineStr">
        <is>
          <t>AM1.5G, Air, 25 °C</t>
        </is>
      </c>
      <c r="L6" s="24" t="b">
        <v>0</v>
      </c>
      <c r="M6" s="24">
        <f>HYPERLINK("https://doi.org/10.1038/s41560-026-02027-4","Lee (2026)")</f>
        <v/>
      </c>
      <c r="N6" s="24" t="b">
        <v>0</v>
      </c>
      <c r="O6" s="24" t="b">
        <v>0</v>
      </c>
      <c r="P6" s="24" t="b">
        <v>0</v>
      </c>
      <c r="Q6" s="24" t="b">
        <v>0</v>
      </c>
      <c r="R6" s="24" t="n"/>
      <c r="S6" s="24" t="n"/>
      <c r="T6" s="24" t="n"/>
      <c r="U6" s="24" t="n"/>
      <c r="V6" s="24" t="n"/>
      <c r="W6" s="24" t="n"/>
      <c r="X6" s="24" t="n"/>
      <c r="Y6" s="24" t="n"/>
      <c r="Z6" s="24" t="n"/>
      <c r="AA6" s="24" t="n"/>
      <c r="AB6" s="24" t="n"/>
      <c r="AC6" s="24" t="n"/>
      <c r="AD6" s="24" t="n"/>
      <c r="AE6" s="24" t="n"/>
      <c r="AF6" s="24" t="n"/>
    </row>
    <row r="7" ht="14.85" customFormat="1" customHeight="1" s="24">
      <c r="A7" s="24" t="n">
        <v>2164</v>
      </c>
      <c r="B7" s="24" t="inlineStr">
        <is>
          <t>Perovskite</t>
        </is>
      </c>
      <c r="C7" s="25" t="n">
        <v>1.53</v>
      </c>
      <c r="D7" s="24" t="n">
        <v>27.6</v>
      </c>
      <c r="E7" s="24" t="n">
        <v>27.1</v>
      </c>
      <c r="F7" s="24" t="n">
        <v>25.4</v>
      </c>
      <c r="G7" s="24" t="n">
        <v>5.4</v>
      </c>
      <c r="H7" s="24" t="n">
        <v>26.5</v>
      </c>
      <c r="I7" s="29" t="n">
        <v>962</v>
      </c>
      <c r="J7" s="24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K7" s="24" t="inlineStr">
        <is>
          <t>AM1.5G, Air, 85 °C, encapsulation</t>
        </is>
      </c>
      <c r="L7" s="24" t="b">
        <v>1</v>
      </c>
      <c r="M7" s="31">
        <f>HYPERLINK("https://doi.org/10.1126/science.aeb9953","Miao (2026)")</f>
        <v/>
      </c>
      <c r="N7" s="24" t="b">
        <v>0</v>
      </c>
      <c r="O7" s="24" t="b">
        <v>0</v>
      </c>
      <c r="P7" s="24" t="b">
        <v>0</v>
      </c>
      <c r="Q7" s="24" t="b">
        <v>0</v>
      </c>
      <c r="R7" s="24" t="n"/>
      <c r="S7" s="24" t="n"/>
      <c r="T7" s="24" t="n"/>
      <c r="U7" s="24" t="n"/>
      <c r="V7" s="24" t="n"/>
      <c r="W7" s="24" t="n"/>
      <c r="X7" s="24" t="n"/>
      <c r="Y7" s="24" t="n"/>
      <c r="Z7" s="24" t="n"/>
      <c r="AA7" s="24" t="n"/>
      <c r="AB7" s="24" t="n"/>
      <c r="AC7" s="24" t="n"/>
      <c r="AD7" s="24" t="n"/>
      <c r="AE7" s="24" t="n"/>
      <c r="AF7" s="24" t="n"/>
    </row>
    <row r="8" ht="14.85" customFormat="1" customHeight="1" s="24">
      <c r="A8" s="24" t="n">
        <v>2176</v>
      </c>
      <c r="B8" s="24" t="inlineStr">
        <is>
          <t>Perovskite</t>
        </is>
      </c>
      <c r="C8" s="25" t="n">
        <v>1.54</v>
      </c>
      <c r="D8" s="24" t="n">
        <v>26.3</v>
      </c>
      <c r="E8" s="24" t="n">
        <v>26</v>
      </c>
      <c r="F8" s="24" t="n">
        <v>25.2</v>
      </c>
      <c r="G8" s="24" t="n">
        <v>5.2</v>
      </c>
      <c r="H8" s="24" t="n">
        <v>25.7</v>
      </c>
      <c r="I8" s="29" t="inlineStr">
        <is>
          <t>&gt;1000</t>
        </is>
      </c>
      <c r="J8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8" s="24" t="inlineStr">
        <is>
          <t>AM1.5G, Air, 40 °C, encapsulation</t>
        </is>
      </c>
      <c r="L8" s="24" t="b">
        <v>0</v>
      </c>
      <c r="M8" s="24">
        <f>HYPERLINK("https://doi.org/10.1038/s41560-026-02014-9","Wang (2026)")</f>
        <v/>
      </c>
      <c r="N8" s="24" t="b">
        <v>0</v>
      </c>
      <c r="O8" s="24" t="b">
        <v>0</v>
      </c>
      <c r="P8" s="24" t="b">
        <v>0</v>
      </c>
      <c r="Q8" s="24" t="b">
        <v>0</v>
      </c>
      <c r="R8" s="24" t="n"/>
      <c r="S8" s="24" t="n"/>
      <c r="T8" s="24" t="n"/>
      <c r="U8" s="24" t="n"/>
      <c r="V8" s="24" t="n"/>
      <c r="W8" s="24" t="n"/>
      <c r="X8" s="24" t="n"/>
      <c r="Y8" s="24" t="n"/>
      <c r="Z8" s="24" t="n"/>
      <c r="AA8" s="24" t="n"/>
      <c r="AB8" s="24" t="n"/>
      <c r="AC8" s="24" t="n"/>
      <c r="AD8" s="24" t="n"/>
      <c r="AE8" s="24" t="n"/>
      <c r="AF8" s="24" t="n"/>
    </row>
    <row r="9" ht="14.85" customFormat="1" customHeight="1" s="24">
      <c r="A9" s="24" t="n">
        <v>2177</v>
      </c>
      <c r="B9" s="24" t="inlineStr">
        <is>
          <t>Perovskite</t>
        </is>
      </c>
      <c r="C9" s="25" t="n">
        <v>1.54</v>
      </c>
      <c r="D9" s="24" t="n">
        <v>26.6</v>
      </c>
      <c r="E9" s="24" t="n">
        <v>25.6</v>
      </c>
      <c r="F9" s="24" t="n">
        <v>25.3</v>
      </c>
      <c r="G9" s="24" t="n">
        <v>5.2</v>
      </c>
      <c r="H9" s="24" t="n">
        <v>25.5</v>
      </c>
      <c r="I9" s="29" t="inlineStr">
        <is>
          <t>&gt;1000</t>
        </is>
      </c>
      <c r="J9" s="24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K9" s="24" t="inlineStr">
        <is>
          <t>AM1.5G, N2, 85 °C</t>
        </is>
      </c>
      <c r="L9" s="24" t="b">
        <v>0</v>
      </c>
      <c r="M9" s="24">
        <f>HYPERLINK("https://doi.org/10.1038/s41560-026-02072-z","Gao (2026)")</f>
        <v/>
      </c>
      <c r="N9" s="24" t="b">
        <v>0</v>
      </c>
      <c r="O9" s="24" t="b">
        <v>0</v>
      </c>
      <c r="P9" s="24" t="b">
        <v>0</v>
      </c>
      <c r="Q9" s="24" t="b">
        <v>0</v>
      </c>
      <c r="R9" s="24" t="n"/>
      <c r="S9" s="24" t="n"/>
      <c r="T9" s="24" t="n"/>
      <c r="U9" s="24" t="n"/>
      <c r="V9" s="24" t="n"/>
      <c r="W9" s="24" t="n"/>
      <c r="X9" s="24" t="n"/>
      <c r="Y9" s="24" t="n"/>
      <c r="Z9" s="24" t="n"/>
      <c r="AA9" s="24" t="n"/>
      <c r="AB9" s="24" t="n"/>
      <c r="AC9" s="24" t="n"/>
      <c r="AD9" s="24" t="n"/>
      <c r="AE9" s="24" t="n"/>
      <c r="AF9" s="24" t="n"/>
    </row>
    <row r="10" ht="14.85" customFormat="1" customHeight="1" s="24">
      <c r="A10" s="24" t="n">
        <v>2209</v>
      </c>
      <c r="B10" s="24" t="inlineStr">
        <is>
          <t>Perovskite</t>
        </is>
      </c>
      <c r="C10" s="25" t="n">
        <v>1.55</v>
      </c>
      <c r="D10" s="24" t="n">
        <v>27.4</v>
      </c>
      <c r="E10" s="24" t="n">
        <v>26</v>
      </c>
      <c r="F10" s="24" t="n">
        <v>25.2</v>
      </c>
      <c r="G10" s="24" t="n">
        <v>5.2</v>
      </c>
      <c r="H10" s="24" t="n">
        <v>25.6</v>
      </c>
      <c r="I10" s="29" t="n">
        <v>1110</v>
      </c>
      <c r="J10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10" s="24" t="inlineStr">
        <is>
          <t>AM1.5G, N2, 25 °C</t>
        </is>
      </c>
      <c r="L10" s="24" t="b">
        <v>0</v>
      </c>
      <c r="M10" s="24">
        <f>HYPERLINK("https://doi.org/10.1038/s41467-026-73911-6","Liu (2026)")</f>
        <v/>
      </c>
      <c r="N10" s="24" t="b">
        <v>0</v>
      </c>
      <c r="O10" s="24" t="b">
        <v>0</v>
      </c>
      <c r="P10" s="24" t="b">
        <v>0</v>
      </c>
      <c r="Q10" s="24" t="b">
        <v>0</v>
      </c>
      <c r="R10" s="24" t="n"/>
      <c r="S10" s="24" t="n"/>
      <c r="T10" s="24" t="n"/>
      <c r="U10" s="24" t="n"/>
      <c r="V10" s="24" t="n"/>
      <c r="W10" s="24" t="n"/>
      <c r="X10" s="24" t="n"/>
      <c r="Y10" s="24" t="n"/>
      <c r="Z10" s="24" t="n"/>
      <c r="AA10" s="24" t="n"/>
      <c r="AB10" s="24" t="n"/>
      <c r="AC10" s="24" t="n"/>
      <c r="AD10" s="24" t="n"/>
      <c r="AE10" s="24" t="n"/>
      <c r="AF10" s="24" t="n"/>
    </row>
    <row r="11" ht="14.85" customFormat="1" customHeight="1" s="24">
      <c r="A11" s="24" t="n">
        <v>2012</v>
      </c>
      <c r="B11" s="24" t="inlineStr">
        <is>
          <t>Perovskite</t>
        </is>
      </c>
      <c r="C11" s="25" t="n">
        <v>1.56</v>
      </c>
      <c r="D11" s="24" t="n">
        <v>26.3</v>
      </c>
      <c r="E11" s="24" t="n">
        <v>25.7</v>
      </c>
      <c r="F11" s="24" t="n">
        <v>24.3</v>
      </c>
      <c r="G11" s="24" t="n">
        <v>5.2</v>
      </c>
      <c r="H11" s="24" t="n">
        <v>25.2</v>
      </c>
      <c r="I11" s="29" t="n">
        <v>628</v>
      </c>
      <c r="J11" s="24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0.93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0.02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0.98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0.02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11" s="24" t="inlineStr">
        <is>
          <t>AM1.5G, N2, 20 °C</t>
        </is>
      </c>
      <c r="L11" s="24" t="b">
        <v>0</v>
      </c>
      <c r="M11" s="24">
        <f>HYPERLINK("https://doi.org/10.1016/j.joule.2025.102264","Zhang (2026)")</f>
        <v/>
      </c>
      <c r="N11" s="24" t="b">
        <v>0</v>
      </c>
      <c r="O11" s="24" t="b">
        <v>0</v>
      </c>
      <c r="P11" s="24" t="b">
        <v>0</v>
      </c>
      <c r="Q11" s="24" t="b">
        <v>0</v>
      </c>
      <c r="R11" s="24" t="n"/>
      <c r="S11" s="24" t="n"/>
      <c r="T11" s="24" t="n"/>
      <c r="U11" s="24" t="n"/>
      <c r="V11" s="24" t="n"/>
      <c r="W11" s="24" t="n"/>
      <c r="X11" s="24" t="n"/>
      <c r="Y11" s="24" t="n"/>
      <c r="Z11" s="24" t="n"/>
      <c r="AA11" s="24" t="n"/>
      <c r="AB11" s="24" t="n"/>
      <c r="AC11" s="24" t="n"/>
      <c r="AD11" s="24" t="n"/>
      <c r="AE11" s="24" t="n"/>
      <c r="AF11" s="24" t="n"/>
    </row>
    <row r="12" ht="14.85" customFormat="1" customHeight="1" s="24">
      <c r="A12" s="24" t="n">
        <v>2021</v>
      </c>
      <c r="B12" s="24" t="inlineStr">
        <is>
          <t>Perovskite</t>
        </is>
      </c>
      <c r="C12" s="25" t="n">
        <v>1.58</v>
      </c>
      <c r="D12" s="24" t="n">
        <v>25.6</v>
      </c>
      <c r="E12" s="24" t="n">
        <v>25.6</v>
      </c>
      <c r="F12" s="24" t="n">
        <v>24.2</v>
      </c>
      <c r="G12" s="24" t="n">
        <v>5.1</v>
      </c>
      <c r="H12" s="24" t="n">
        <v>25</v>
      </c>
      <c r="I12" s="29" t="n">
        <v>1040</v>
      </c>
      <c r="J12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0.03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0.97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12" s="24" t="inlineStr">
        <is>
          <t>AM1.5G, air, 65 °C, encapsulation</t>
        </is>
      </c>
      <c r="L12" s="24" t="b">
        <v>1</v>
      </c>
      <c r="M12" s="24">
        <f>HYPERLINK("https://doi.org/10.1038/s41467-025-68231-0","Chang (2026)")</f>
        <v/>
      </c>
      <c r="N12" s="24" t="b">
        <v>0</v>
      </c>
      <c r="O12" s="24" t="b">
        <v>0</v>
      </c>
      <c r="P12" s="24" t="b">
        <v>0</v>
      </c>
      <c r="Q12" s="24" t="b">
        <v>0</v>
      </c>
      <c r="R12" s="24" t="n"/>
      <c r="S12" s="24" t="n"/>
      <c r="T12" s="24" t="n"/>
      <c r="U12" s="24" t="n"/>
      <c r="V12" s="24" t="n"/>
      <c r="W12" s="24" t="n"/>
      <c r="X12" s="24" t="n"/>
      <c r="Y12" s="24" t="n"/>
      <c r="Z12" s="24" t="n"/>
      <c r="AA12" s="24" t="n"/>
      <c r="AB12" s="24" t="n"/>
      <c r="AC12" s="24" t="n"/>
      <c r="AD12" s="24" t="n"/>
      <c r="AE12" s="24" t="n"/>
      <c r="AF12" s="24" t="n"/>
    </row>
    <row r="13" ht="14.85" customFormat="1" customHeight="1" s="24">
      <c r="A13" s="24" t="n">
        <v>1985</v>
      </c>
      <c r="B13" s="24" t="inlineStr">
        <is>
          <t>Perovskite</t>
        </is>
      </c>
      <c r="C13" s="25" t="n">
        <v>1.67</v>
      </c>
      <c r="D13" s="24" t="n">
        <v>25</v>
      </c>
      <c r="E13" s="24" t="n">
        <v>21.1</v>
      </c>
      <c r="F13" s="24" t="n">
        <v>19.9</v>
      </c>
      <c r="G13" s="24" t="n">
        <v>4.3</v>
      </c>
      <c r="H13" s="24" t="n">
        <v>20.6</v>
      </c>
      <c r="I13" s="29" t="n">
        <v>496</v>
      </c>
      <c r="J13" s="24" t="inlineStr">
        <is>
          <r>
            <rPr>
              <rFont val="Calibri"/>
              <sz val="11"/>
            </rPr>
            <t>Rb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13" s="24" t="inlineStr">
        <is>
          <t>AM1.5G, N2, 25 °C</t>
        </is>
      </c>
      <c r="L13" s="24" t="b">
        <v>0</v>
      </c>
      <c r="M13" s="24">
        <f>HYPERLINK("https://doi.org/10.1038/s41467-025-66480-7","Han (2025)")</f>
        <v/>
      </c>
      <c r="N13" s="24" t="b">
        <v>0</v>
      </c>
      <c r="O13" s="24" t="b">
        <v>0</v>
      </c>
      <c r="P13" s="24" t="b">
        <v>0</v>
      </c>
      <c r="Q13" s="24" t="b">
        <v>0</v>
      </c>
      <c r="R13" s="24" t="n"/>
      <c r="S13" s="24" t="n"/>
      <c r="T13" s="24" t="n"/>
      <c r="U13" s="24" t="n"/>
      <c r="V13" s="24" t="n"/>
      <c r="W13" s="24" t="n"/>
      <c r="X13" s="24" t="n"/>
      <c r="Y13" s="24" t="n"/>
      <c r="Z13" s="24" t="n"/>
      <c r="AA13" s="24" t="n"/>
      <c r="AB13" s="24" t="n"/>
      <c r="AC13" s="24" t="n"/>
      <c r="AD13" s="24" t="n"/>
      <c r="AE13" s="24" t="n"/>
      <c r="AF13" s="24" t="n"/>
    </row>
    <row r="14" ht="14.85" customFormat="1" customHeight="1" s="24">
      <c r="A14" s="24" t="n">
        <v>1930</v>
      </c>
      <c r="B14" s="24" t="inlineStr">
        <is>
          <t>Perovskite</t>
        </is>
      </c>
      <c r="C14" s="25" t="n">
        <v>1.79</v>
      </c>
      <c r="D14" s="24" t="n">
        <v>20.5</v>
      </c>
      <c r="E14" s="24" t="n">
        <v>18.1</v>
      </c>
      <c r="F14" s="24" t="inlineStr">
        <is>
          <t>N.A.</t>
        </is>
      </c>
      <c r="G14" s="24" t="n">
        <v>3.8</v>
      </c>
      <c r="H14" s="24" t="inlineStr">
        <is>
          <t>N.A.</t>
        </is>
      </c>
      <c r="I14" s="29" t="n">
        <v>50</v>
      </c>
      <c r="J14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K14" s="24" t="inlineStr">
        <is>
          <t>AM1.5G, N2, 25 °C, encapsulation</t>
        </is>
      </c>
      <c r="L14" s="24" t="b">
        <v>0</v>
      </c>
      <c r="M14" s="24">
        <f>HYPERLINK("https://doi.org/10.1002/adma.202515163","Zhou (2026)")</f>
        <v/>
      </c>
      <c r="N14" s="24" t="b">
        <v>0</v>
      </c>
      <c r="O14" s="24" t="b">
        <v>1</v>
      </c>
      <c r="P14" s="24" t="b">
        <v>0</v>
      </c>
      <c r="Q14" s="24" t="b">
        <v>0</v>
      </c>
      <c r="R14" s="24" t="n"/>
      <c r="S14" s="24" t="n"/>
      <c r="T14" s="24" t="n"/>
      <c r="U14" s="24" t="n"/>
      <c r="V14" s="24" t="n"/>
      <c r="W14" s="24" t="n"/>
      <c r="X14" s="24" t="n"/>
      <c r="Y14" s="24" t="n"/>
      <c r="Z14" s="24" t="n"/>
      <c r="AA14" s="24" t="n"/>
      <c r="AB14" s="24" t="n"/>
      <c r="AC14" s="24" t="n"/>
      <c r="AD14" s="24" t="n"/>
      <c r="AE14" s="24" t="n"/>
      <c r="AF14" s="24" t="n"/>
    </row>
    <row r="15" ht="14.85" customFormat="1" customHeight="1" s="24">
      <c r="A15" s="24" t="n">
        <v>1926</v>
      </c>
      <c r="B15" s="24" t="inlineStr">
        <is>
          <t>Organic</t>
        </is>
      </c>
      <c r="C15" s="25" t="n">
        <v>1.39</v>
      </c>
      <c r="D15" s="24" t="n">
        <v>19.3</v>
      </c>
      <c r="E15" s="24" t="n">
        <v>17.3</v>
      </c>
      <c r="F15" s="24" t="inlineStr">
        <is>
          <t>N.A.</t>
        </is>
      </c>
      <c r="G15" s="24" t="n">
        <v>3.53</v>
      </c>
      <c r="H15" s="24" t="inlineStr">
        <is>
          <t>N.A.</t>
        </is>
      </c>
      <c r="I15" s="29" t="n">
        <v>149</v>
      </c>
      <c r="J15" s="24" t="inlineStr">
        <is>
          <t>D18/BTP-eC9:L8-BO</t>
        </is>
      </c>
      <c r="K15" s="24" t="inlineStr">
        <is>
          <t>AM1.5G, N2, 25 °C</t>
        </is>
      </c>
      <c r="L15" s="24" t="b">
        <v>0</v>
      </c>
      <c r="M15" s="24">
        <f>HYPERLINK("https://doi.org/10.1002/adma.202514047","Cao (2026)")</f>
        <v/>
      </c>
      <c r="N15" s="24" t="b">
        <v>0</v>
      </c>
      <c r="O15" s="24" t="b">
        <v>1</v>
      </c>
      <c r="P15" s="24" t="b">
        <v>1</v>
      </c>
      <c r="Q15" s="24" t="b">
        <v>0</v>
      </c>
      <c r="R15" s="24" t="n"/>
      <c r="S15" s="24" t="n"/>
      <c r="T15" s="32" t="n"/>
      <c r="U15" s="24" t="n"/>
      <c r="V15" s="24" t="n"/>
      <c r="W15" s="24" t="n"/>
      <c r="X15" s="24" t="n"/>
      <c r="Y15" s="24" t="n"/>
      <c r="Z15" s="24" t="n"/>
      <c r="AA15" s="24" t="n"/>
      <c r="AB15" s="24" t="n"/>
      <c r="AC15" s="24" t="n"/>
      <c r="AD15" s="24" t="n"/>
      <c r="AE15" s="24" t="n"/>
      <c r="AF15" s="24" t="n"/>
    </row>
    <row r="16" ht="14.85" customFormat="1" customHeight="1" s="24">
      <c r="A16" s="24" t="n">
        <v>1949</v>
      </c>
      <c r="B16" s="24" t="inlineStr">
        <is>
          <t>Organic</t>
        </is>
      </c>
      <c r="C16" s="25" t="n">
        <v>1.42</v>
      </c>
      <c r="D16" s="24" t="n">
        <v>20.7</v>
      </c>
      <c r="E16" s="24" t="n">
        <v>18.8</v>
      </c>
      <c r="F16" s="24" t="n">
        <v>17.7</v>
      </c>
      <c r="G16" s="24" t="n">
        <v>3.78</v>
      </c>
      <c r="H16" s="24" t="n">
        <v>18.5</v>
      </c>
      <c r="I16" s="29" t="n">
        <v>697</v>
      </c>
      <c r="J16" s="24" t="inlineStr">
        <is>
          <t>D18:eC9-4F:T10</t>
        </is>
      </c>
      <c r="K16" s="24" t="inlineStr">
        <is>
          <t>AM1.5G, N2, encapsulation</t>
        </is>
      </c>
      <c r="L16" s="24" t="b">
        <v>0</v>
      </c>
      <c r="M16" s="24">
        <f>HYPERLINK("https://doi.org/10.1002/adma.202517576","Gao (2026)")</f>
        <v/>
      </c>
      <c r="N16" s="24" t="b">
        <v>0</v>
      </c>
      <c r="O16" s="24" t="b">
        <v>0</v>
      </c>
      <c r="P16" s="24" t="b">
        <v>0</v>
      </c>
      <c r="Q16" s="24" t="b">
        <v>0</v>
      </c>
      <c r="R16" s="24" t="n"/>
      <c r="S16" s="24" t="n"/>
      <c r="T16" s="32" t="n"/>
      <c r="U16" s="24" t="n"/>
      <c r="V16" s="24" t="n"/>
      <c r="W16" s="24" t="n"/>
      <c r="X16" s="24" t="n"/>
      <c r="Y16" s="24" t="n"/>
      <c r="Z16" s="24" t="n"/>
      <c r="AA16" s="24" t="n"/>
      <c r="AB16" s="24" t="n"/>
      <c r="AC16" s="24" t="n"/>
      <c r="AD16" s="24" t="n"/>
      <c r="AE16" s="24" t="n"/>
      <c r="AF16" s="24" t="n"/>
    </row>
    <row r="17" ht="14.85" customFormat="1" customHeight="1" s="24">
      <c r="A17" s="24" t="n">
        <v>2087</v>
      </c>
      <c r="B17" s="24" t="inlineStr">
        <is>
          <t>Organic</t>
        </is>
      </c>
      <c r="C17" s="25" t="n">
        <v>1.45</v>
      </c>
      <c r="D17" s="24" t="n">
        <v>19.1</v>
      </c>
      <c r="E17" s="24" t="n">
        <v>15.2</v>
      </c>
      <c r="F17" s="24" t="inlineStr">
        <is>
          <t>N.A.</t>
        </is>
      </c>
      <c r="G17" s="24" t="n">
        <v>3.36</v>
      </c>
      <c r="H17" s="24" t="inlineStr">
        <is>
          <t>N.A.</t>
        </is>
      </c>
      <c r="I17" s="29" t="n">
        <v>61</v>
      </c>
      <c r="J17" s="24" t="inlineStr">
        <is>
          <t>D18-L8BO-VIC</t>
        </is>
      </c>
      <c r="K17" s="24" t="inlineStr">
        <is>
          <t>AM1.5G, N2, encapsulation</t>
        </is>
      </c>
      <c r="L17" s="24" t="b">
        <v>0</v>
      </c>
      <c r="M17" s="24">
        <f>HYPERLINK("https://doi.org/10.1038/s41467-026-70579-w","Wang (2026)")</f>
        <v/>
      </c>
      <c r="N17" s="24" t="b">
        <v>0</v>
      </c>
      <c r="O17" s="24" t="b">
        <v>1</v>
      </c>
      <c r="P17" s="24" t="b">
        <v>0</v>
      </c>
      <c r="Q17" s="24" t="b">
        <v>0</v>
      </c>
      <c r="R17" s="24" t="n"/>
      <c r="S17" s="24" t="n"/>
      <c r="T17" s="32" t="n"/>
      <c r="U17" s="24" t="n"/>
      <c r="V17" s="24" t="n"/>
      <c r="W17" s="24" t="n"/>
      <c r="X17" s="24" t="n"/>
      <c r="Y17" s="24" t="n"/>
      <c r="Z17" s="24" t="n"/>
      <c r="AA17" s="24" t="n"/>
      <c r="AB17" s="24" t="n"/>
      <c r="AC17" s="24" t="n"/>
      <c r="AD17" s="24" t="n"/>
      <c r="AE17" s="24" t="n"/>
      <c r="AF17" s="24" t="n"/>
    </row>
    <row r="18" ht="14.85" customFormat="1" customHeight="1" s="24">
      <c r="A18" s="24" t="n">
        <v>2053</v>
      </c>
      <c r="B18" s="24" t="inlineStr">
        <is>
          <t>Perovskite, perovskite</t>
        </is>
      </c>
      <c r="C18" s="25" t="inlineStr">
        <is>
          <t>1.26, 1.79</t>
        </is>
      </c>
      <c r="D18" s="24" t="n">
        <v>30.2</v>
      </c>
      <c r="E18" s="24" t="n">
        <v>29.5</v>
      </c>
      <c r="F18" s="24" t="inlineStr">
        <is>
          <t>N.A.</t>
        </is>
      </c>
      <c r="G18" s="24" t="n">
        <v>5.9</v>
      </c>
      <c r="H18" s="24" t="inlineStr">
        <is>
          <t>N.A.</t>
        </is>
      </c>
      <c r="I18" s="29" t="n">
        <v>471</v>
      </c>
      <c r="J18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18" s="24" t="inlineStr">
        <is>
          <t>AM1.5G, N2, 25°C</t>
        </is>
      </c>
      <c r="L18" s="24" t="b">
        <v>0</v>
      </c>
      <c r="M18" s="24">
        <f>HYPERLINK("https://doi.org/10.1038/s41560-026-01964-4","Wang (2026)")</f>
        <v/>
      </c>
      <c r="N18" s="24" t="b">
        <v>0</v>
      </c>
      <c r="O18" s="24" t="b">
        <v>1</v>
      </c>
      <c r="P18" s="24" t="b">
        <v>0</v>
      </c>
      <c r="Q18" s="24" t="b">
        <v>0</v>
      </c>
      <c r="R18" s="24" t="n"/>
      <c r="S18" s="24" t="n"/>
      <c r="T18" s="24" t="n"/>
      <c r="U18" s="32" t="n"/>
      <c r="V18" s="24" t="n"/>
      <c r="W18" s="24" t="n"/>
      <c r="X18" s="24" t="n"/>
      <c r="Y18" s="24" t="n"/>
      <c r="Z18" s="24" t="n"/>
      <c r="AA18" s="24" t="n"/>
      <c r="AB18" s="24" t="n"/>
      <c r="AC18" s="24" t="n"/>
      <c r="AD18" s="24" t="n"/>
      <c r="AE18" s="24" t="n"/>
      <c r="AF18" s="24" t="n">
        <v>1.79</v>
      </c>
    </row>
    <row r="19" ht="14.85" customFormat="1" customHeight="1" s="24">
      <c r="A19" s="24" t="n">
        <v>1931</v>
      </c>
      <c r="B19" s="24" t="inlineStr">
        <is>
          <t>Perovskite, perovskite</t>
        </is>
      </c>
      <c r="C19" s="25" t="inlineStr">
        <is>
          <t>1.26, 1.81</t>
        </is>
      </c>
      <c r="D19" s="24" t="n">
        <v>29.7</v>
      </c>
      <c r="E19" s="24" t="n">
        <v>23.7</v>
      </c>
      <c r="F19" s="24" t="inlineStr">
        <is>
          <t>N.A.</t>
        </is>
      </c>
      <c r="G19" s="24" t="n">
        <v>5.1</v>
      </c>
      <c r="H19" s="24" t="inlineStr">
        <is>
          <t>N.A.</t>
        </is>
      </c>
      <c r="I19" s="29" t="n">
        <v>14</v>
      </c>
      <c r="J19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K19" s="24" t="inlineStr">
        <is>
          <t>AM1.5G, N2, encapsulation</t>
        </is>
      </c>
      <c r="L19" s="24" t="b">
        <v>0</v>
      </c>
      <c r="M19" s="24">
        <f>HYPERLINK("https://doi.org/10.1002/adma.202515163","Zhou (2026)")</f>
        <v/>
      </c>
      <c r="N19" s="24" t="b">
        <v>0</v>
      </c>
      <c r="O19" s="24" t="b">
        <v>1</v>
      </c>
      <c r="P19" s="24" t="b">
        <v>0</v>
      </c>
      <c r="Q19" s="24" t="b">
        <v>0</v>
      </c>
      <c r="R19" s="24" t="n"/>
      <c r="S19" s="24" t="n"/>
      <c r="T19" s="24" t="n"/>
      <c r="U19" s="32" t="n"/>
      <c r="V19" s="24" t="n"/>
      <c r="W19" s="24" t="n"/>
      <c r="X19" s="24" t="n"/>
      <c r="Y19" s="24" t="n"/>
      <c r="Z19" s="24" t="n"/>
      <c r="AA19" s="24" t="n"/>
      <c r="AB19" s="24" t="n"/>
      <c r="AC19" s="24" t="n"/>
      <c r="AD19" s="24" t="n"/>
      <c r="AE19" s="24" t="n">
        <v>213</v>
      </c>
      <c r="AF19" s="24" t="n">
        <v>1.81</v>
      </c>
    </row>
    <row r="20" ht="14.85" customFormat="1" customHeight="1" s="24">
      <c r="A20" s="24" t="n">
        <v>1986</v>
      </c>
      <c r="B20" s="24" t="inlineStr">
        <is>
          <t>Silicon, perovskite</t>
        </is>
      </c>
      <c r="C20" s="25" t="inlineStr">
        <is>
          <t>1.13,1.68</t>
        </is>
      </c>
      <c r="D20" s="24" t="n">
        <v>34</v>
      </c>
      <c r="E20" s="24" t="n">
        <v>32.5</v>
      </c>
      <c r="F20" s="24" t="n">
        <v>29.6</v>
      </c>
      <c r="G20" s="24" t="n">
        <v>6.5</v>
      </c>
      <c r="H20" s="24" t="n">
        <v>31.4</v>
      </c>
      <c r="I20" s="29" t="n">
        <v>579</v>
      </c>
      <c r="J20" s="24" t="inlineStr">
        <is>
          <r>
            <rPr>
              <rFont val="Calibri"/>
              <sz val="11"/>
            </rPr>
            <t>Si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Rb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20" s="24" t="inlineStr">
        <is>
          <t>AM1.5G, N2, 65°C</t>
        </is>
      </c>
      <c r="L20" s="24" t="b">
        <v>0</v>
      </c>
      <c r="M20" s="31">
        <f>HYPERLINK("https://doi.org/10.1038/s41467-025-66480-7","Han (2025)")</f>
        <v/>
      </c>
      <c r="N20" s="24" t="b">
        <v>0</v>
      </c>
      <c r="O20" s="24" t="b">
        <v>0</v>
      </c>
      <c r="P20" s="24" t="b">
        <v>0</v>
      </c>
      <c r="Q20" s="24" t="b">
        <v>0</v>
      </c>
      <c r="R20" s="24" t="n"/>
      <c r="S20" s="24" t="n"/>
      <c r="T20" s="24" t="n"/>
      <c r="U20" s="32" t="n"/>
      <c r="V20" s="24" t="n"/>
      <c r="W20" s="24" t="n"/>
      <c r="X20" s="24" t="n"/>
      <c r="Y20" s="24" t="n"/>
      <c r="Z20" s="24" t="n"/>
      <c r="AA20" s="24" t="n"/>
      <c r="AB20" s="24" t="n"/>
      <c r="AC20" s="24" t="n"/>
      <c r="AD20" s="24" t="n"/>
      <c r="AE20" s="24" t="n"/>
      <c r="AF20" s="24" t="n"/>
    </row>
    <row r="21" ht="14.85" customFormat="1" customHeight="1" s="24">
      <c r="A21" s="24" t="n">
        <v>1976</v>
      </c>
      <c r="B21" s="24" t="inlineStr">
        <is>
          <t>Silicon, perovskite</t>
        </is>
      </c>
      <c r="C21" s="25" t="inlineStr">
        <is>
          <t>1.11,1.69</t>
        </is>
      </c>
      <c r="D21" s="24" t="n">
        <v>33.4</v>
      </c>
      <c r="E21" s="24" t="n">
        <v>32.2</v>
      </c>
      <c r="F21" s="24" t="n">
        <v>30</v>
      </c>
      <c r="G21" s="24" t="n">
        <v>6.5</v>
      </c>
      <c r="H21" s="24" t="n">
        <v>31.3</v>
      </c>
      <c r="I21" s="29" t="n">
        <v>477</v>
      </c>
      <c r="J21" s="24" t="inlineStr">
        <is>
          <r>
            <rPr>
              <rFont val="Calibri"/>
              <sz val="11"/>
            </rPr>
            <t>Si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21" s="24" t="inlineStr">
        <is>
          <t>w-LED, Air, 50% RH, 25°C, encapsulation</t>
        </is>
      </c>
      <c r="L21" s="24" t="b">
        <v>0</v>
      </c>
      <c r="M21" s="24">
        <f>HYPERLINK("https://doi.org/10.1002/adma.202518251","Yu (2026)")</f>
        <v/>
      </c>
      <c r="N21" s="24" t="b">
        <v>0</v>
      </c>
      <c r="O21" s="24" t="b">
        <v>0</v>
      </c>
      <c r="P21" s="24" t="b">
        <v>1</v>
      </c>
      <c r="Q21" s="24" t="b">
        <v>0</v>
      </c>
      <c r="R21" s="24" t="n"/>
      <c r="S21" s="24" t="n"/>
      <c r="T21" s="24" t="n"/>
      <c r="U21" s="32" t="n"/>
      <c r="V21" s="24" t="n"/>
      <c r="W21" s="24" t="n"/>
      <c r="X21" s="24" t="n"/>
      <c r="Y21" s="24" t="n"/>
      <c r="Z21" s="24" t="n"/>
      <c r="AA21" s="24" t="n"/>
      <c r="AB21" s="24" t="n"/>
      <c r="AC21" s="24" t="n"/>
      <c r="AD21" s="24" t="n"/>
      <c r="AE21" s="33" t="n">
        <v>2200</v>
      </c>
      <c r="AF21" s="24" t="n"/>
    </row>
    <row r="22" ht="14.85" customFormat="1" customHeight="1" s="24">
      <c r="A22" s="24" t="n">
        <v>2100</v>
      </c>
      <c r="B22" s="24" t="inlineStr">
        <is>
          <t>organic, perovskite</t>
        </is>
      </c>
      <c r="C22" s="25" t="inlineStr">
        <is>
          <t>1.41, 1.91</t>
        </is>
      </c>
      <c r="D22" s="24" t="n">
        <v>24.17</v>
      </c>
      <c r="E22" s="24" t="n">
        <v>19.3</v>
      </c>
      <c r="F22" s="24" t="inlineStr">
        <is>
          <t>N.A.</t>
        </is>
      </c>
      <c r="G22" s="24" t="n">
        <v>4.3</v>
      </c>
      <c r="H22" s="24" t="inlineStr">
        <is>
          <t>N.A.</t>
        </is>
      </c>
      <c r="I22" s="29" t="n">
        <v>47</v>
      </c>
      <c r="J22" s="24" t="inlineStr">
        <is>
          <r>
            <rPr>
              <rFont val="Calibri"/>
              <sz val="11"/>
            </rPr>
            <t>PM6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BTP-EC9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71</t>
          </r>
          <r>
            <rPr>
              <rFont val="Calibri"/>
              <sz val="11"/>
            </rPr>
            <t>BM</t>
          </r>
        </is>
      </c>
      <c r="K22" s="24" t="inlineStr">
        <is>
          <t>AM1.5G, Air, encapsulation</t>
        </is>
      </c>
      <c r="L22" s="24" t="b">
        <v>0</v>
      </c>
      <c r="M22" s="24">
        <f>HYPERLINK("https://doi.org/10.1039/D5EE07006F","Son (2026)")</f>
        <v/>
      </c>
      <c r="N22" s="24" t="b">
        <v>0</v>
      </c>
      <c r="O22" s="24" t="b">
        <v>1</v>
      </c>
      <c r="P22" s="24" t="b">
        <v>0</v>
      </c>
      <c r="Q22" s="24" t="b">
        <v>0</v>
      </c>
      <c r="R22" s="24" t="n"/>
      <c r="S22" s="24" t="n"/>
      <c r="T22" s="32" t="n"/>
      <c r="U22" s="24" t="n"/>
      <c r="V22" s="24" t="n"/>
      <c r="W22" s="24" t="n"/>
      <c r="X22" s="24" t="n"/>
      <c r="Y22" s="24" t="n"/>
      <c r="Z22" s="24" t="n"/>
      <c r="AA22" s="24" t="n"/>
      <c r="AB22" s="24" t="n"/>
      <c r="AC22" s="24" t="n"/>
      <c r="AD22" s="24" t="n">
        <v>220</v>
      </c>
      <c r="AE22" s="24" t="n"/>
      <c r="AF22" s="24" t="n"/>
    </row>
    <row r="23" ht="14.85" customFormat="1" customHeight="1" s="24">
      <c r="A23" s="24" t="n">
        <v>956</v>
      </c>
      <c r="B23" s="24" t="inlineStr">
        <is>
          <t>Perovskite</t>
        </is>
      </c>
      <c r="C23" s="25" t="n">
        <v>1.4</v>
      </c>
      <c r="D23" s="24" t="n">
        <v>9.42</v>
      </c>
      <c r="E23" s="24" t="n">
        <v>9.369999999999999</v>
      </c>
      <c r="F23" s="24" t="n">
        <v>9.300000000000001</v>
      </c>
      <c r="G23" s="24" t="n">
        <v>1.89</v>
      </c>
      <c r="H23" s="24" t="n">
        <v>9.300000000000001</v>
      </c>
      <c r="I23" s="29" t="n">
        <v>500</v>
      </c>
      <c r="J23" s="24" t="inlineStr">
        <is>
          <r>
            <rPr>
              <rFont val="Calibri"/>
              <sz val="11"/>
            </rPr>
            <t>FASnI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+</t>
          </r>
          <r>
            <rPr>
              <rFont val="Calibri"/>
              <sz val="11"/>
            </rPr>
            <t>NaBH</t>
          </r>
          <r>
            <rPr>
              <rFont val="Calibri"/>
              <sz val="11"/>
              <vertAlign val="subscript"/>
            </rPr>
            <t>4</t>
          </r>
          <r>
            <rPr>
              <rFont val="Calibri"/>
              <sz val="11"/>
            </rPr>
            <t>+</t>
          </r>
          <r>
            <rPr>
              <rFont val="Calibri"/>
              <sz val="11"/>
            </rPr>
            <t>DipI</t>
          </r>
        </is>
      </c>
      <c r="K23" s="24" t="inlineStr">
        <is>
          <t>AM1.5G, N2, 70 °C</t>
        </is>
      </c>
      <c r="L23" s="24" t="b">
        <v>0</v>
      </c>
      <c r="M23" s="24">
        <f>HYPERLINK("https://doi.org/10.1016/j.joule.2022.02.014","Sanchez-Diaz (2022)")</f>
        <v/>
      </c>
      <c r="N23" s="24" t="b">
        <v>0</v>
      </c>
      <c r="O23" s="24" t="b">
        <v>0</v>
      </c>
      <c r="P23" s="24" t="b">
        <v>0</v>
      </c>
      <c r="Q23" s="24" t="b">
        <v>0</v>
      </c>
      <c r="R23" s="24" t="n"/>
      <c r="S23" s="24" t="n"/>
      <c r="T23" s="24" t="n"/>
      <c r="U23" s="24" t="n"/>
      <c r="V23" s="24" t="n"/>
      <c r="W23" s="24" t="n"/>
      <c r="X23" s="24" t="n"/>
      <c r="Y23" s="24" t="n"/>
      <c r="Z23" s="24" t="n"/>
      <c r="AA23" s="24" t="n"/>
      <c r="AB23" s="24" t="n"/>
      <c r="AC23" s="24" t="n"/>
      <c r="AD23" s="24" t="n"/>
      <c r="AE23" s="24" t="n"/>
      <c r="AF23" s="24" t="n"/>
    </row>
    <row r="24" ht="14.85" customFormat="1" customHeight="1" s="24">
      <c r="A24" s="24" t="n">
        <v>872</v>
      </c>
      <c r="B24" s="24" t="inlineStr">
        <is>
          <t>Perovskite</t>
        </is>
      </c>
      <c r="C24" s="25" t="n">
        <v>1.45</v>
      </c>
      <c r="D24" s="24" t="n">
        <v>13.8</v>
      </c>
      <c r="E24" s="24" t="n">
        <v>14.1</v>
      </c>
      <c r="F24" s="24" t="n">
        <v>13</v>
      </c>
      <c r="G24" s="24" t="n">
        <v>2.79</v>
      </c>
      <c r="H24" s="24" t="n">
        <v>13</v>
      </c>
      <c r="I24" s="29" t="n">
        <v>520</v>
      </c>
      <c r="J24" s="24" t="inlineStr">
        <is>
          <r>
            <rPr>
              <rFont val="Calibri"/>
              <sz val="11"/>
            </rPr>
            <t>FASnI</t>
          </r>
          <r>
            <rPr>
              <rFont val="Calibri"/>
              <sz val="11"/>
              <vertAlign val="subscript"/>
            </rPr>
            <t>3</t>
          </r>
        </is>
      </c>
      <c r="K24" s="24" t="inlineStr">
        <is>
          <t>AM1.5G, Air, 25°C，encapsulation</t>
        </is>
      </c>
      <c r="L24" s="24" t="b">
        <v>0</v>
      </c>
      <c r="M24" s="31">
        <f>HYPERLINK("https://doi.org/10.1007/s40820-022-00842-4","Wu (2022)")</f>
        <v/>
      </c>
      <c r="N24" s="24" t="b">
        <v>0</v>
      </c>
      <c r="O24" s="24" t="b">
        <v>0</v>
      </c>
      <c r="P24" s="24" t="b">
        <v>0</v>
      </c>
      <c r="Q24" s="24" t="b">
        <v>0</v>
      </c>
      <c r="R24" s="24" t="n"/>
      <c r="S24" s="24" t="n"/>
      <c r="T24" s="24" t="n"/>
      <c r="U24" s="24" t="n"/>
      <c r="V24" s="24" t="n"/>
      <c r="W24" s="24" t="n"/>
      <c r="X24" s="24" t="n"/>
      <c r="Y24" s="24" t="n"/>
      <c r="Z24" s="24" t="n"/>
      <c r="AA24" s="24" t="n"/>
      <c r="AB24" s="24" t="n"/>
      <c r="AC24" s="24" t="n"/>
      <c r="AD24" s="24" t="n"/>
      <c r="AE24" s="24" t="n"/>
      <c r="AF24" s="24" t="n"/>
    </row>
    <row r="25" ht="14.85" customFormat="1" customHeight="1" s="24">
      <c r="A25" s="24" t="n">
        <v>1580</v>
      </c>
      <c r="B25" s="24" t="inlineStr">
        <is>
          <t>Perovskite</t>
        </is>
      </c>
      <c r="C25" s="25" t="n">
        <v>1.5</v>
      </c>
      <c r="D25" s="24" t="n">
        <v>25.5</v>
      </c>
      <c r="E25" s="24" t="n">
        <v>24.7</v>
      </c>
      <c r="F25" s="24" t="n">
        <v>23.2</v>
      </c>
      <c r="G25" s="24" t="n">
        <v>4.96</v>
      </c>
      <c r="H25" s="24" t="n">
        <v>24.3</v>
      </c>
      <c r="I25" s="29" t="n">
        <v>583</v>
      </c>
      <c r="J25" s="24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K25" s="24" t="inlineStr">
        <is>
          <t>AM1.5G, N2, 25 °C</t>
        </is>
      </c>
      <c r="L25" s="24" t="b">
        <v>0</v>
      </c>
      <c r="M25" s="24">
        <f>HYPERLINK("https://doi.org/10.1016/j.joule.2024.10.012","Li (2025)")</f>
        <v/>
      </c>
      <c r="N25" s="24" t="b">
        <v>0</v>
      </c>
      <c r="O25" s="24" t="b">
        <v>0</v>
      </c>
      <c r="P25" s="24" t="b">
        <v>0</v>
      </c>
      <c r="Q25" s="24" t="b">
        <v>0</v>
      </c>
      <c r="R25" s="24" t="n"/>
      <c r="S25" s="24" t="n"/>
      <c r="T25" s="24" t="n"/>
      <c r="U25" s="24" t="n"/>
      <c r="V25" s="24" t="n"/>
      <c r="W25" s="24" t="n"/>
      <c r="X25" s="24" t="n"/>
      <c r="Y25" s="24" t="n"/>
      <c r="Z25" s="24" t="n"/>
      <c r="AA25" s="24" t="n"/>
      <c r="AB25" s="24" t="n"/>
      <c r="AC25" s="24" t="n"/>
      <c r="AD25" s="24" t="n"/>
      <c r="AE25" s="24" t="n"/>
      <c r="AF25" s="24" t="n"/>
    </row>
    <row r="26" ht="14.85" customFormat="1" customHeight="1" s="24">
      <c r="A26" s="24" t="n">
        <v>1183</v>
      </c>
      <c r="B26" s="24" t="inlineStr">
        <is>
          <t>Perovskite</t>
        </is>
      </c>
      <c r="C26" s="25" t="n">
        <v>1.51</v>
      </c>
      <c r="D26" s="24" t="n">
        <v>22.8</v>
      </c>
      <c r="E26" s="24" t="n">
        <v>21.9</v>
      </c>
      <c r="F26" s="24" t="n">
        <v>20</v>
      </c>
      <c r="G26" s="24" t="n">
        <v>4.49</v>
      </c>
      <c r="H26" s="24" t="n">
        <v>21.1</v>
      </c>
      <c r="I26" s="29" t="n">
        <v>285</v>
      </c>
      <c r="J26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0.025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0.075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26" s="24" t="inlineStr">
        <is>
          <t>AM1.5G, 40 °C, 50% RH, encapsulation</t>
        </is>
      </c>
      <c r="L26" s="24" t="b">
        <v>0</v>
      </c>
      <c r="M26" s="24">
        <f>HYPERLINK("https://doi.org/10.1038/s41586-024-07189-3","Azmi (2024)")</f>
        <v/>
      </c>
      <c r="N26" s="24" t="b">
        <v>0</v>
      </c>
      <c r="O26" s="24" t="b">
        <v>0</v>
      </c>
      <c r="P26" s="24" t="b">
        <v>0</v>
      </c>
      <c r="Q26" s="24" t="b">
        <v>0</v>
      </c>
      <c r="R26" s="24" t="n"/>
      <c r="S26" s="24" t="n"/>
      <c r="T26" s="24" t="n"/>
      <c r="U26" s="24" t="n"/>
      <c r="V26" s="24" t="n"/>
      <c r="W26" s="24" t="n"/>
      <c r="X26" s="24" t="n"/>
      <c r="Y26" s="24" t="n"/>
      <c r="Z26" s="24" t="n"/>
      <c r="AA26" s="24" t="n"/>
      <c r="AB26" s="24" t="n"/>
      <c r="AC26" s="24" t="n"/>
      <c r="AD26" s="24" t="n"/>
      <c r="AE26" s="24" t="n"/>
      <c r="AF26" s="24" t="n"/>
    </row>
    <row r="27" ht="14.85" customFormat="1" customHeight="1" s="24">
      <c r="A27" s="24" t="n">
        <v>1082</v>
      </c>
      <c r="B27" s="24" t="inlineStr">
        <is>
          <t>Perovskite</t>
        </is>
      </c>
      <c r="C27" s="25" t="n">
        <v>1.52</v>
      </c>
      <c r="D27" s="24" t="n">
        <v>25.4</v>
      </c>
      <c r="E27" s="24" t="n">
        <v>25.1</v>
      </c>
      <c r="F27" s="24" t="n">
        <v>24.4</v>
      </c>
      <c r="G27" s="24" t="n">
        <v>5.02</v>
      </c>
      <c r="H27" s="24" t="n">
        <v>25.8</v>
      </c>
      <c r="I27" s="29" t="n">
        <v>1260</v>
      </c>
      <c r="J27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27" s="24" t="inlineStr">
        <is>
          <t>AM1.5G, N2, 25 °C, 50% RH</t>
        </is>
      </c>
      <c r="L27" s="24" t="b">
        <v>0</v>
      </c>
      <c r="M27" s="24">
        <f>HYPERLINK("https://doi.org/10.1038/s41586-023-06784-0","Liang (2023)")</f>
        <v/>
      </c>
      <c r="N27" s="24" t="b">
        <v>0</v>
      </c>
      <c r="O27" s="24" t="b">
        <v>0</v>
      </c>
      <c r="P27" s="24" t="b">
        <v>0</v>
      </c>
      <c r="Q27" s="24" t="b">
        <v>0</v>
      </c>
      <c r="R27" s="24" t="n"/>
      <c r="S27" s="24" t="n"/>
      <c r="T27" s="24" t="n"/>
      <c r="U27" s="24" t="n"/>
      <c r="V27" s="24" t="n"/>
      <c r="W27" s="24" t="n"/>
      <c r="X27" s="24" t="n"/>
      <c r="Y27" s="24" t="n"/>
      <c r="Z27" s="24" t="n"/>
      <c r="AA27" s="24" t="n"/>
      <c r="AB27" s="24" t="n"/>
      <c r="AC27" s="24" t="n"/>
      <c r="AD27" s="24" t="n"/>
      <c r="AE27" s="24" t="n"/>
      <c r="AF27" s="24" t="n"/>
    </row>
    <row r="28" ht="14.85" customFormat="1" customHeight="1" s="24">
      <c r="A28" s="24" t="n">
        <v>1561</v>
      </c>
      <c r="B28" s="24" t="inlineStr">
        <is>
          <t>Perovskite</t>
        </is>
      </c>
      <c r="C28" s="25" t="n">
        <v>1.53</v>
      </c>
      <c r="D28" s="24" t="n">
        <v>26.2</v>
      </c>
      <c r="E28" s="24" t="n">
        <v>25.6</v>
      </c>
      <c r="F28" s="24" t="n">
        <v>25.1</v>
      </c>
      <c r="G28" s="24" t="n">
        <v>5.13</v>
      </c>
      <c r="H28" s="24" t="n">
        <v>25.4</v>
      </c>
      <c r="I28" s="29" t="n">
        <v>1760</v>
      </c>
      <c r="J28" s="24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K28" s="24" t="inlineStr">
        <is>
          <t>AM1.5G, Air, 25 °C, 50% RH</t>
        </is>
      </c>
      <c r="L28" s="24" t="b">
        <v>0</v>
      </c>
      <c r="M28" s="24">
        <f>HYPERLINK("https://doi.org/10.1038/s41566-025-01676-3","Tang (2025)")</f>
        <v/>
      </c>
      <c r="N28" s="24" t="b">
        <v>0</v>
      </c>
      <c r="O28" s="24" t="b">
        <v>0</v>
      </c>
      <c r="P28" s="24" t="b">
        <v>0</v>
      </c>
      <c r="Q28" s="24" t="b">
        <v>0</v>
      </c>
      <c r="R28" s="24" t="n"/>
      <c r="S28" s="24" t="n"/>
      <c r="T28" s="24" t="n"/>
      <c r="U28" s="24" t="n"/>
      <c r="V28" s="24" t="n"/>
      <c r="W28" s="24" t="n"/>
      <c r="X28" s="24" t="n"/>
      <c r="Y28" s="24" t="n"/>
      <c r="Z28" s="24" t="n"/>
      <c r="AA28" s="24" t="n"/>
      <c r="AB28" s="24" t="n"/>
      <c r="AC28" s="24" t="n"/>
      <c r="AD28" s="24" t="n"/>
      <c r="AE28" s="24" t="n"/>
      <c r="AF28" s="24" t="n"/>
    </row>
    <row r="29" ht="14.85" customFormat="1" customHeight="1" s="24">
      <c r="A29" s="24" t="n">
        <v>1373</v>
      </c>
      <c r="B29" s="24" t="inlineStr">
        <is>
          <t>Perovskite</t>
        </is>
      </c>
      <c r="C29" s="25" t="n">
        <v>1.53</v>
      </c>
      <c r="D29" s="24" t="n">
        <v>25.8</v>
      </c>
      <c r="E29" s="24" t="n">
        <v>25.5</v>
      </c>
      <c r="F29" s="24" t="n">
        <v>24.1</v>
      </c>
      <c r="G29" s="24" t="n">
        <v>5.07</v>
      </c>
      <c r="H29" s="24" t="n">
        <v>25.1</v>
      </c>
      <c r="I29" s="29" t="n">
        <v>914</v>
      </c>
      <c r="J29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29" s="24" t="inlineStr">
        <is>
          <t>AM1.5G, N2, 25 °C</t>
        </is>
      </c>
      <c r="L29" s="24" t="b">
        <v>0</v>
      </c>
      <c r="M29" s="24">
        <f>HYPERLINK("https://doi.org/10.1002/aenm.202403554","Zhang (2025)")</f>
        <v/>
      </c>
      <c r="N29" s="24" t="b">
        <v>0</v>
      </c>
      <c r="O29" s="24" t="b">
        <v>0</v>
      </c>
      <c r="P29" s="24" t="b">
        <v>0</v>
      </c>
      <c r="Q29" s="24" t="b">
        <v>0</v>
      </c>
      <c r="R29" s="24" t="n"/>
      <c r="S29" s="24" t="n"/>
      <c r="T29" s="24" t="n"/>
      <c r="U29" s="24" t="n"/>
      <c r="V29" s="24" t="n"/>
      <c r="W29" s="24" t="n"/>
      <c r="X29" s="24" t="n"/>
      <c r="Y29" s="24" t="n"/>
      <c r="Z29" s="24" t="n"/>
      <c r="AA29" s="24" t="n"/>
      <c r="AB29" s="24" t="n"/>
      <c r="AC29" s="24" t="n"/>
      <c r="AD29" s="24" t="n"/>
      <c r="AE29" s="24" t="n"/>
      <c r="AF29" s="24" t="n"/>
    </row>
    <row r="30" ht="14.85" customFormat="1" customHeight="1" s="24">
      <c r="A30" s="24" t="n">
        <v>1062</v>
      </c>
      <c r="B30" s="24" t="inlineStr">
        <is>
          <t>Perovskite</t>
        </is>
      </c>
      <c r="C30" s="25" t="n">
        <v>1.54</v>
      </c>
      <c r="D30" s="24" t="n">
        <v>24.3</v>
      </c>
      <c r="E30" s="24" t="n">
        <v>24.6</v>
      </c>
      <c r="F30" s="24" t="n">
        <v>24.5</v>
      </c>
      <c r="G30" s="24" t="n">
        <v>4.86</v>
      </c>
      <c r="H30" s="24" t="n">
        <v>24.5</v>
      </c>
      <c r="I30" s="29" t="n">
        <v>3000</v>
      </c>
      <c r="J30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30" s="24" t="inlineStr">
        <is>
          <t>AM1.5G, Air, 25 °C, 50% RH</t>
        </is>
      </c>
      <c r="L30" s="24" t="b">
        <v>0</v>
      </c>
      <c r="M30" s="24">
        <f>HYPERLINK("https://doi.org/10.1039/D3EE02591H","Xu (2023)")</f>
        <v/>
      </c>
      <c r="N30" s="24" t="b">
        <v>0</v>
      </c>
      <c r="O30" s="24" t="b">
        <v>0</v>
      </c>
      <c r="P30" s="24" t="b">
        <v>0</v>
      </c>
      <c r="Q30" s="24" t="b">
        <v>0</v>
      </c>
      <c r="R30" s="24" t="n"/>
      <c r="S30" s="24" t="n"/>
      <c r="T30" s="24" t="n"/>
      <c r="U30" s="24" t="n"/>
      <c r="V30" s="24" t="n"/>
      <c r="W30" s="24" t="n"/>
      <c r="X30" s="24" t="n"/>
      <c r="Y30" s="24" t="n"/>
      <c r="Z30" s="24" t="n"/>
      <c r="AA30" s="24" t="n"/>
      <c r="AB30" s="24" t="n"/>
      <c r="AC30" s="24" t="n"/>
      <c r="AD30" s="24" t="n"/>
      <c r="AE30" s="24" t="n"/>
      <c r="AF30" s="24" t="n"/>
    </row>
    <row r="31" ht="14.85" customFormat="1" customHeight="1" s="24">
      <c r="A31" s="24" t="n">
        <v>1862</v>
      </c>
      <c r="B31" s="24" t="inlineStr">
        <is>
          <t>Perovskite</t>
        </is>
      </c>
      <c r="C31" s="25" t="n">
        <v>1.54</v>
      </c>
      <c r="D31" s="24" t="n">
        <v>26.3</v>
      </c>
      <c r="E31" s="24" t="n">
        <v>25.9</v>
      </c>
      <c r="F31" s="24" t="n">
        <v>25</v>
      </c>
      <c r="G31" s="24" t="n">
        <v>5.13</v>
      </c>
      <c r="H31" s="24" t="n">
        <v>25.6</v>
      </c>
      <c r="I31" s="29" t="n">
        <v>850</v>
      </c>
      <c r="J31" s="24" t="inlineStr">
        <is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31" s="24" t="inlineStr">
        <is>
          <t>AM1.5G, N2, 55 °C, encapsulation</t>
        </is>
      </c>
      <c r="L31" s="24" t="b">
        <v>0</v>
      </c>
      <c r="M31" s="24">
        <f>HYPERLINK("https://doi.org/10.1002/adma.202510553","Chen (2025)")</f>
        <v/>
      </c>
      <c r="N31" s="24" t="b">
        <v>0</v>
      </c>
      <c r="O31" s="24" t="b">
        <v>0</v>
      </c>
      <c r="P31" s="24" t="b">
        <v>0</v>
      </c>
      <c r="Q31" s="24" t="b">
        <v>0</v>
      </c>
      <c r="R31" s="24" t="n"/>
      <c r="S31" s="24" t="n"/>
      <c r="T31" s="24" t="n"/>
      <c r="U31" s="24" t="n"/>
      <c r="V31" s="24" t="n"/>
      <c r="W31" s="24" t="n"/>
      <c r="X31" s="24" t="n"/>
      <c r="Y31" s="24" t="n"/>
      <c r="Z31" s="24" t="n"/>
      <c r="AA31" s="24" t="n"/>
      <c r="AB31" s="24" t="n"/>
      <c r="AC31" s="24" t="n"/>
      <c r="AD31" s="24" t="n"/>
      <c r="AE31" s="24" t="n"/>
      <c r="AF31" s="24" t="n"/>
    </row>
    <row r="32" ht="14.85" customFormat="1" customHeight="1" s="24">
      <c r="A32" s="24" t="n">
        <v>1576</v>
      </c>
      <c r="B32" s="24" t="inlineStr">
        <is>
          <t>Perovskite</t>
        </is>
      </c>
      <c r="C32" s="25" t="n">
        <v>1.54</v>
      </c>
      <c r="D32" s="24" t="n">
        <v>26.1</v>
      </c>
      <c r="E32" s="24" t="n">
        <v>27.3</v>
      </c>
      <c r="F32" s="24" t="n">
        <v>23.3</v>
      </c>
      <c r="G32" s="24" t="n">
        <v>5.35</v>
      </c>
      <c r="H32" s="24" t="n">
        <v>25.6</v>
      </c>
      <c r="I32" s="29" t="n">
        <v>874</v>
      </c>
      <c r="J32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32" s="24" t="inlineStr">
        <is>
          <t>w-LED, air, 25 °C, 60% RH, encapsulation</t>
        </is>
      </c>
      <c r="L32" s="24" t="b">
        <v>0</v>
      </c>
      <c r="M32" s="24">
        <f>HYPERLINK("https://doi.org/10.1038/s41563-025-02163-4","Feng (2025)")</f>
        <v/>
      </c>
      <c r="N32" s="24" t="b">
        <v>0</v>
      </c>
      <c r="O32" s="24" t="b">
        <v>0</v>
      </c>
      <c r="P32" s="24" t="b">
        <v>0</v>
      </c>
      <c r="Q32" s="24" t="b">
        <v>0</v>
      </c>
      <c r="R32" s="24" t="n"/>
      <c r="S32" s="24" t="n"/>
      <c r="T32" s="24" t="n"/>
      <c r="U32" s="24" t="n"/>
      <c r="V32" s="24" t="n"/>
      <c r="W32" s="24" t="n"/>
      <c r="X32" s="24" t="n"/>
      <c r="Y32" s="24" t="n"/>
      <c r="Z32" s="24" t="n"/>
      <c r="AA32" s="24" t="n"/>
      <c r="AB32" s="24" t="n"/>
      <c r="AC32" s="24" t="n"/>
      <c r="AD32" s="24" t="n"/>
      <c r="AE32" s="24" t="n"/>
      <c r="AF32" s="24" t="n"/>
    </row>
    <row r="33" ht="14.85" customFormat="1" customHeight="1" s="24">
      <c r="A33" s="24" t="n">
        <v>1606</v>
      </c>
      <c r="B33" s="24" t="inlineStr">
        <is>
          <t>Perovskite</t>
        </is>
      </c>
      <c r="C33" s="25" t="n">
        <v>1.55</v>
      </c>
      <c r="D33" s="24" t="n">
        <v>25.5</v>
      </c>
      <c r="E33" s="24" t="n">
        <v>26.3</v>
      </c>
      <c r="F33" s="24" t="n">
        <v>26.1</v>
      </c>
      <c r="G33" s="24" t="n">
        <v>5.2</v>
      </c>
      <c r="H33" s="24" t="n">
        <v>26.2</v>
      </c>
      <c r="I33" s="29" t="n">
        <v>2000</v>
      </c>
      <c r="J33" s="24" t="inlineStr">
        <is>
          <r>
            <rPr>
              <rFont val="Calibri"/>
              <sz val="11"/>
            </rPr>
            <t>CsFAMAPbCl</t>
          </r>
          <r>
            <rPr>
              <rFont val="Calibri"/>
              <sz val="11"/>
              <vertAlign val="subscript"/>
            </rPr>
            <t>x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3-x</t>
          </r>
        </is>
      </c>
      <c r="K33" s="24" t="inlineStr">
        <is>
          <t>w-LED, air, 45 °C, 60% RH, encapsulation</t>
        </is>
      </c>
      <c r="L33" s="24" t="b">
        <v>0</v>
      </c>
      <c r="M33" s="24">
        <f>HYPERLINK("https://doi.org/10.1126/science.adv4551","Wu (2025)")</f>
        <v/>
      </c>
      <c r="N33" s="24" t="b">
        <v>0</v>
      </c>
      <c r="O33" s="24" t="b">
        <v>0</v>
      </c>
      <c r="P33" s="24" t="b">
        <v>0</v>
      </c>
      <c r="Q33" s="24" t="b">
        <v>0</v>
      </c>
      <c r="R33" s="24" t="n"/>
      <c r="S33" s="24" t="n"/>
      <c r="T33" s="24" t="n"/>
      <c r="U33" s="24" t="n"/>
      <c r="V33" s="24" t="n"/>
      <c r="W33" s="24" t="n"/>
      <c r="X33" s="24" t="n"/>
      <c r="Y33" s="24" t="n"/>
      <c r="Z33" s="24" t="n"/>
      <c r="AA33" s="24" t="n"/>
      <c r="AB33" s="24" t="n"/>
      <c r="AC33" s="24" t="n"/>
      <c r="AD33" s="24" t="n"/>
      <c r="AE33" s="24" t="n"/>
      <c r="AF33" s="24" t="n"/>
    </row>
    <row r="34" ht="14.85" customFormat="1" customHeight="1" s="24">
      <c r="A34" s="24" t="n">
        <v>1863</v>
      </c>
      <c r="B34" s="24" t="inlineStr">
        <is>
          <t>Perovskite</t>
        </is>
      </c>
      <c r="C34" s="25" t="n">
        <v>1.57</v>
      </c>
      <c r="D34" s="24" t="n">
        <v>26.7</v>
      </c>
      <c r="E34" s="24" t="n">
        <v>23.8</v>
      </c>
      <c r="F34" s="24" t="n">
        <v>23.6</v>
      </c>
      <c r="G34" s="24" t="n">
        <v>4.85</v>
      </c>
      <c r="H34" s="24" t="n">
        <v>24</v>
      </c>
      <c r="I34" s="29" t="n">
        <v>1135</v>
      </c>
      <c r="J34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34" s="24" t="inlineStr">
        <is>
          <t>AM1.5G, air, 25 °C, 50% RH</t>
        </is>
      </c>
      <c r="L34" s="24" t="b">
        <v>0</v>
      </c>
      <c r="M34" s="24">
        <f>HYPERLINK("https://doi.org/10.1002/adma.202513600","Lv (2026)")</f>
        <v/>
      </c>
      <c r="N34" s="24" t="b">
        <v>0</v>
      </c>
      <c r="O34" s="24" t="b">
        <v>0</v>
      </c>
      <c r="P34" s="24" t="b">
        <v>0</v>
      </c>
      <c r="Q34" s="24" t="b">
        <v>0</v>
      </c>
      <c r="R34" s="24" t="n"/>
      <c r="S34" s="24" t="n"/>
      <c r="T34" s="24" t="n"/>
      <c r="U34" s="24" t="n"/>
      <c r="V34" s="24" t="n"/>
      <c r="W34" s="24" t="n"/>
      <c r="X34" s="24" t="n"/>
      <c r="Y34" s="24" t="n"/>
      <c r="Z34" s="24" t="n"/>
      <c r="AA34" s="24" t="n"/>
      <c r="AB34" s="24" t="n"/>
      <c r="AC34" s="24" t="n"/>
      <c r="AD34" s="24" t="n"/>
      <c r="AE34" s="24" t="n"/>
      <c r="AF34" s="24" t="n"/>
    </row>
    <row r="35" ht="14.85" customFormat="1" customHeight="1" s="24">
      <c r="A35" s="24" t="n">
        <v>1566</v>
      </c>
      <c r="B35" s="24" t="inlineStr">
        <is>
          <t>Perovskite</t>
        </is>
      </c>
      <c r="C35" s="25" t="n">
        <v>1.57</v>
      </c>
      <c r="D35" s="24" t="n">
        <v>26.1</v>
      </c>
      <c r="E35" s="24" t="n">
        <v>25.5</v>
      </c>
      <c r="F35" s="24" t="n">
        <v>24.8</v>
      </c>
      <c r="G35" s="24" t="n">
        <v>5.17</v>
      </c>
      <c r="H35" s="24" t="n">
        <v>25.4</v>
      </c>
      <c r="I35" s="29" t="n">
        <v>724</v>
      </c>
      <c r="J35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2.85</t>
          </r>
        </is>
      </c>
      <c r="K35" s="24" t="inlineStr">
        <is>
          <t>AM1.5G, air, 65 °C, 50% RH</t>
        </is>
      </c>
      <c r="L35" s="24" t="b">
        <v>0</v>
      </c>
      <c r="M35" s="24">
        <f>HYPERLINK("https://doi.org/10.1039/D5EE00380F","Yin (2025)")</f>
        <v/>
      </c>
      <c r="N35" s="24" t="b">
        <v>0</v>
      </c>
      <c r="O35" s="24" t="b">
        <v>0</v>
      </c>
      <c r="P35" s="24" t="b">
        <v>0</v>
      </c>
      <c r="Q35" s="24" t="b">
        <v>0</v>
      </c>
      <c r="R35" s="24" t="n"/>
      <c r="S35" s="24" t="n"/>
      <c r="T35" s="24" t="n"/>
      <c r="U35" s="24" t="n"/>
      <c r="V35" s="24" t="n"/>
      <c r="W35" s="24" t="n"/>
      <c r="X35" s="24" t="n"/>
      <c r="Y35" s="24" t="n"/>
      <c r="Z35" s="24" t="n"/>
      <c r="AA35" s="24" t="n"/>
      <c r="AB35" s="24" t="n"/>
      <c r="AC35" s="24" t="n"/>
      <c r="AD35" s="24" t="n"/>
      <c r="AE35" s="24" t="n"/>
      <c r="AF35" s="24" t="n"/>
    </row>
    <row r="36" ht="14.85" customFormat="1" customHeight="1" s="24">
      <c r="A36" s="24" t="n">
        <v>481</v>
      </c>
      <c r="B36" s="24" t="inlineStr">
        <is>
          <t>Perovskite</t>
        </is>
      </c>
      <c r="C36" s="25" t="n">
        <v>1.59</v>
      </c>
      <c r="D36" s="24" t="n">
        <v>21.3</v>
      </c>
      <c r="E36" s="24" t="n">
        <v>21.1</v>
      </c>
      <c r="F36" s="24" t="n">
        <v>21.3</v>
      </c>
      <c r="G36" s="24" t="n">
        <v>4.24</v>
      </c>
      <c r="H36" s="24" t="n">
        <v>21.2</v>
      </c>
      <c r="I36" s="29" t="n">
        <v>1000</v>
      </c>
      <c r="J36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1-x-y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x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y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PPP</t>
          </r>
        </is>
      </c>
      <c r="K36" s="24" t="inlineStr">
        <is>
          <t>AM1.5G, Air, 45 °C</t>
        </is>
      </c>
      <c r="L36" s="24" t="b">
        <v>0</v>
      </c>
      <c r="M36" s="24">
        <f>HYPERLINK("https://doi.org/10.1126/sciadv.abg0633","Cao (2021)")</f>
        <v/>
      </c>
      <c r="N36" s="24" t="b">
        <v>0</v>
      </c>
      <c r="O36" s="24" t="b">
        <v>0</v>
      </c>
      <c r="P36" s="24" t="b">
        <v>0</v>
      </c>
      <c r="Q36" s="24" t="b">
        <v>0</v>
      </c>
      <c r="R36" s="24" t="n"/>
      <c r="S36" s="24" t="n"/>
      <c r="T36" s="24" t="n"/>
      <c r="U36" s="24" t="n"/>
      <c r="V36" s="24" t="n"/>
      <c r="W36" s="24" t="n"/>
      <c r="X36" s="24" t="n"/>
      <c r="Y36" s="24" t="n"/>
      <c r="Z36" s="24" t="n"/>
      <c r="AA36" s="24" t="n"/>
      <c r="AB36" s="24" t="n"/>
      <c r="AC36" s="24" t="n"/>
      <c r="AD36" s="24" t="n"/>
      <c r="AE36" s="24" t="n"/>
      <c r="AF36" s="24" t="n"/>
    </row>
    <row r="37" ht="14.85" customFormat="1" customHeight="1" s="24">
      <c r="A37" s="24" t="n">
        <v>742</v>
      </c>
      <c r="B37" s="24" t="inlineStr">
        <is>
          <t>Perovskite</t>
        </is>
      </c>
      <c r="C37" s="25" t="n">
        <v>1.6</v>
      </c>
      <c r="D37" s="24" t="n">
        <v>22.1</v>
      </c>
      <c r="E37" s="24" t="n">
        <v>22.2</v>
      </c>
      <c r="F37" s="24" t="n">
        <v>20.2</v>
      </c>
      <c r="G37" s="24" t="n">
        <v>4.43</v>
      </c>
      <c r="H37" s="24" t="n">
        <v>21.4</v>
      </c>
      <c r="I37" s="29" t="n">
        <v>691</v>
      </c>
      <c r="J37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0.874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0.076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0.18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2.76</t>
          </r>
        </is>
      </c>
      <c r="K37" s="24" t="inlineStr">
        <is>
          <t>AM1.5G, encapsulation, 55 °C</t>
        </is>
      </c>
      <c r="L37" s="24" t="b">
        <v>0</v>
      </c>
      <c r="M37" s="24">
        <f>HYPERLINK("https://doi.org/10.1002/aenm.202203250","Zhang (2023)")</f>
        <v/>
      </c>
      <c r="N37" s="24" t="b">
        <v>0</v>
      </c>
      <c r="O37" s="24" t="b">
        <v>0</v>
      </c>
      <c r="P37" s="24" t="b">
        <v>0</v>
      </c>
      <c r="Q37" s="24" t="b">
        <v>0</v>
      </c>
      <c r="R37" s="24" t="n"/>
      <c r="S37" s="24" t="n"/>
      <c r="T37" s="24" t="n"/>
      <c r="U37" s="24" t="n"/>
      <c r="V37" s="24" t="n"/>
      <c r="W37" s="24" t="n"/>
      <c r="X37" s="24" t="n"/>
      <c r="Y37" s="24" t="n"/>
      <c r="Z37" s="24" t="n"/>
      <c r="AA37" s="24" t="n"/>
      <c r="AB37" s="24" t="n"/>
      <c r="AC37" s="24" t="n"/>
      <c r="AD37" s="24" t="n"/>
      <c r="AE37" s="24" t="n"/>
      <c r="AF37" s="24" t="n"/>
    </row>
    <row r="38" ht="14.85" customFormat="1" customHeight="1" s="24">
      <c r="A38" s="24" t="n">
        <v>386</v>
      </c>
      <c r="B38" s="24" t="inlineStr">
        <is>
          <t>Perovskite</t>
        </is>
      </c>
      <c r="C38" s="25" t="n">
        <v>1.61</v>
      </c>
      <c r="D38" s="24" t="n">
        <v>18.1</v>
      </c>
      <c r="E38" s="24" t="n">
        <v>11.9</v>
      </c>
      <c r="F38" s="24" t="n">
        <v>13.6</v>
      </c>
      <c r="G38" s="24" t="n">
        <v>2.6</v>
      </c>
      <c r="H38" s="24" t="n">
        <v>13</v>
      </c>
      <c r="I38" s="29" t="n">
        <v>10</v>
      </c>
      <c r="J38" s="24" t="inlineStr">
        <is>
          <r>
            <rPr>
              <rFont val="Calibri"/>
              <sz val="11"/>
            </rPr>
            <t>Gua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38" s="24" t="inlineStr">
        <is>
          <t>AM1.5G, Ar, 60 °C</t>
        </is>
      </c>
      <c r="L38" s="24" t="b">
        <v>0</v>
      </c>
      <c r="M38" s="24">
        <f>HYPERLINK("https://doi.org/10.1038/s41560-017-0054-3","Jodlowski (2017)")</f>
        <v/>
      </c>
      <c r="N38" s="24" t="b">
        <v>0</v>
      </c>
      <c r="O38" s="24" t="b">
        <v>0</v>
      </c>
      <c r="P38" s="24" t="b">
        <v>0</v>
      </c>
      <c r="Q38" s="24" t="b">
        <v>0</v>
      </c>
      <c r="R38" s="24" t="n"/>
      <c r="S38" s="24" t="n"/>
      <c r="T38" s="24" t="n"/>
      <c r="U38" s="24" t="n"/>
      <c r="V38" s="24" t="n"/>
      <c r="W38" s="24" t="n"/>
      <c r="X38" s="24" t="n"/>
      <c r="Y38" s="24" t="n"/>
      <c r="Z38" s="24" t="n"/>
      <c r="AA38" s="24" t="n"/>
      <c r="AB38" s="24" t="n"/>
      <c r="AC38" s="24" t="n"/>
      <c r="AD38" s="24" t="n"/>
      <c r="AE38" s="24" t="n"/>
      <c r="AF38" s="24" t="n"/>
    </row>
    <row r="39" ht="14.85" customFormat="1" customHeight="1" s="24">
      <c r="A39" s="24" t="n">
        <v>390</v>
      </c>
      <c r="B39" s="24" t="inlineStr">
        <is>
          <t>Perovskite</t>
        </is>
      </c>
      <c r="C39" s="25" t="n">
        <v>1.66</v>
      </c>
      <c r="D39" s="24" t="n">
        <v>13</v>
      </c>
      <c r="E39" s="24" t="n">
        <v>14.7</v>
      </c>
      <c r="F39" s="24" t="n">
        <v>12.9</v>
      </c>
      <c r="G39" s="24" t="n">
        <v>2.8</v>
      </c>
      <c r="H39" s="24" t="n">
        <v>14</v>
      </c>
      <c r="I39" s="29" t="n">
        <v>1000</v>
      </c>
      <c r="J39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Pb(Br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39" s="24" t="inlineStr">
        <is>
          <t>AM1.5G, 40% RH, 35 °C</t>
        </is>
      </c>
      <c r="L39" s="24" t="b">
        <v>0</v>
      </c>
      <c r="M39" s="24">
        <f>HYPERLINK("https://doi.org/10.1038/nenergy.2017.9","Bush (2017)")</f>
        <v/>
      </c>
      <c r="N39" s="24" t="b">
        <v>0</v>
      </c>
      <c r="O39" s="24" t="b">
        <v>0</v>
      </c>
      <c r="P39" s="24" t="b">
        <v>0</v>
      </c>
      <c r="Q39" s="24" t="b">
        <v>0</v>
      </c>
      <c r="R39" s="24" t="n"/>
      <c r="S39" s="24" t="n"/>
      <c r="T39" s="24" t="n"/>
      <c r="U39" s="24" t="n"/>
      <c r="V39" s="24" t="n"/>
      <c r="W39" s="24" t="n"/>
      <c r="X39" s="24" t="n"/>
      <c r="Y39" s="24" t="n"/>
      <c r="Z39" s="24" t="n"/>
      <c r="AA39" s="24" t="n"/>
      <c r="AB39" s="24" t="n"/>
      <c r="AC39" s="24" t="n"/>
      <c r="AD39" s="24" t="n"/>
      <c r="AE39" s="24" t="n"/>
      <c r="AF39" s="24" t="n"/>
    </row>
    <row r="40" ht="14.85" customFormat="1" customHeight="1" s="24">
      <c r="A40" s="24" t="n">
        <v>943</v>
      </c>
      <c r="B40" s="24" t="inlineStr">
        <is>
          <t>Perovskite</t>
        </is>
      </c>
      <c r="C40" s="25" t="n">
        <v>1.78</v>
      </c>
      <c r="D40" s="24" t="n">
        <v>16.8</v>
      </c>
      <c r="E40" s="24" t="n">
        <v>17.1</v>
      </c>
      <c r="F40" s="24" t="n">
        <v>17.1</v>
      </c>
      <c r="G40" s="24" t="n">
        <v>3.44</v>
      </c>
      <c r="H40" s="24" t="n">
        <v>17.2</v>
      </c>
      <c r="I40" s="29" t="n">
        <v>2000</v>
      </c>
      <c r="J40" s="24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x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3-x</t>
          </r>
        </is>
      </c>
      <c r="K40" s="24" t="inlineStr">
        <is>
          <t>AM1.5G, air 30-40% RH, 35 °C</t>
        </is>
      </c>
      <c r="L40" s="24" t="b">
        <v>0</v>
      </c>
      <c r="M40" s="24">
        <f>HYPERLINK("https://doi.org/10.1038/s41560-023-01250-7","Li (2023)")</f>
        <v/>
      </c>
      <c r="N40" s="24" t="b">
        <v>0</v>
      </c>
      <c r="O40" s="24" t="b">
        <v>0</v>
      </c>
      <c r="P40" s="24" t="b">
        <v>0</v>
      </c>
      <c r="Q40" s="24" t="b">
        <v>0</v>
      </c>
      <c r="R40" s="24" t="n"/>
      <c r="S40" s="24" t="n"/>
      <c r="T40" s="24" t="n"/>
      <c r="U40" s="24" t="n"/>
      <c r="V40" s="24" t="n"/>
      <c r="W40" s="24" t="n"/>
      <c r="X40" s="24" t="n"/>
      <c r="Y40" s="24" t="n"/>
      <c r="Z40" s="24" t="n"/>
      <c r="AA40" s="24" t="n"/>
      <c r="AB40" s="24" t="n"/>
      <c r="AC40" s="24" t="n"/>
      <c r="AD40" s="24" t="n"/>
      <c r="AE40" s="24" t="n"/>
      <c r="AF40" s="24" t="n"/>
    </row>
    <row r="41" ht="14.85" customFormat="1" customHeight="1" s="24">
      <c r="A41" s="24" t="n">
        <v>714</v>
      </c>
      <c r="B41" s="24" t="inlineStr">
        <is>
          <t>Organic</t>
        </is>
      </c>
      <c r="C41" s="25" t="n">
        <v>1.4</v>
      </c>
      <c r="D41" s="24" t="n">
        <v>18.8</v>
      </c>
      <c r="E41" s="24" t="n">
        <v>16.4</v>
      </c>
      <c r="F41" s="24" t="n">
        <v>14.6</v>
      </c>
      <c r="G41" s="24" t="n">
        <v>3.47</v>
      </c>
      <c r="H41" s="24" t="n">
        <v>15.7</v>
      </c>
      <c r="I41" s="24" t="n">
        <v>46</v>
      </c>
      <c r="J41" s="29" t="inlineStr">
        <is>
          <t>PM6:BTP-eC9</t>
        </is>
      </c>
      <c r="K41" s="24" t="inlineStr">
        <is>
          <t>w-LED, Air, 25 °C, 50% RH</t>
        </is>
      </c>
      <c r="L41" s="24" t="b">
        <v>0</v>
      </c>
      <c r="M41" s="31">
        <f>HYPERLINK("https://doi.org/10.1038/s41467-023-37526-5","Fu (2023)")</f>
        <v/>
      </c>
      <c r="N41" s="24" t="b">
        <v>0</v>
      </c>
      <c r="O41" s="24" t="b">
        <v>0</v>
      </c>
      <c r="P41" s="24" t="b">
        <v>0</v>
      </c>
      <c r="Q41" s="24" t="b">
        <v>0</v>
      </c>
      <c r="R41" s="24" t="n"/>
      <c r="S41" s="33" t="n"/>
      <c r="T41" s="24" t="n"/>
      <c r="U41" s="24" t="n"/>
      <c r="V41" s="24" t="n"/>
      <c r="W41" s="24" t="n"/>
      <c r="X41" s="24" t="n"/>
      <c r="Y41" s="24" t="n"/>
      <c r="Z41" s="24" t="n"/>
      <c r="AA41" s="24" t="n"/>
      <c r="AB41" s="24" t="n"/>
      <c r="AC41" s="24" t="n"/>
      <c r="AD41" s="24" t="n"/>
      <c r="AE41" s="24" t="n"/>
      <c r="AF41" s="24" t="n"/>
    </row>
    <row r="42" ht="14.85" customFormat="1" customHeight="1" s="24">
      <c r="A42" s="24" t="n">
        <v>835</v>
      </c>
      <c r="B42" s="24" t="inlineStr">
        <is>
          <t>Organic</t>
        </is>
      </c>
      <c r="C42" s="25" t="n">
        <v>1.43</v>
      </c>
      <c r="D42" s="24" t="n">
        <v>17.7</v>
      </c>
      <c r="E42" s="24" t="n">
        <v>16.1</v>
      </c>
      <c r="F42" s="24" t="n">
        <v>14.7</v>
      </c>
      <c r="G42" s="24" t="n">
        <v>3.32</v>
      </c>
      <c r="H42" s="24" t="n">
        <v>15.5</v>
      </c>
      <c r="I42" s="24" t="n">
        <v>49</v>
      </c>
      <c r="J42" s="29" t="inlineStr">
        <is>
          <t>PM6:PY-1S1Se:PY-2Cl</t>
        </is>
      </c>
      <c r="K42" s="24" t="inlineStr">
        <is>
          <t>AM1.5G, N2, 30 °C</t>
        </is>
      </c>
      <c r="L42" s="24" t="b">
        <v>0</v>
      </c>
      <c r="M42" s="24">
        <f>HYPERLINK("https://doi.org/10.1016/j.joule.2022.12.007","Sun (2023)")</f>
        <v/>
      </c>
      <c r="N42" s="24" t="b">
        <v>0</v>
      </c>
      <c r="O42" s="24" t="b">
        <v>0</v>
      </c>
      <c r="P42" s="24" t="b">
        <v>0</v>
      </c>
      <c r="Q42" s="24" t="b">
        <v>0</v>
      </c>
      <c r="R42" s="24" t="n"/>
      <c r="S42" s="33" t="n"/>
      <c r="T42" s="24" t="n"/>
      <c r="U42" s="24" t="n"/>
      <c r="V42" s="24" t="n"/>
      <c r="W42" s="24" t="n"/>
      <c r="X42" s="24" t="n"/>
      <c r="Y42" s="24" t="n"/>
      <c r="Z42" s="24" t="n"/>
      <c r="AA42" s="24" t="n"/>
      <c r="AB42" s="24" t="n"/>
      <c r="AC42" s="24" t="n"/>
      <c r="AD42" s="24" t="n"/>
      <c r="AE42" s="24" t="n"/>
      <c r="AF42" s="24" t="n"/>
    </row>
    <row r="43" ht="14.85" customFormat="1" customHeight="1" s="24">
      <c r="A43" s="24" t="n">
        <v>1442</v>
      </c>
      <c r="B43" s="24" t="inlineStr">
        <is>
          <t>Organic</t>
        </is>
      </c>
      <c r="C43" s="25" t="n">
        <v>1.44</v>
      </c>
      <c r="D43" s="24" t="n">
        <v>17.8</v>
      </c>
      <c r="E43" s="24" t="n">
        <v>17.3</v>
      </c>
      <c r="F43" s="24" t="n">
        <v>16.8</v>
      </c>
      <c r="G43" s="24" t="n">
        <v>3.49</v>
      </c>
      <c r="H43" s="24" t="n">
        <v>17.1</v>
      </c>
      <c r="I43" s="24" t="n">
        <v>714</v>
      </c>
      <c r="J43" s="29" t="inlineStr">
        <is>
          <t>PM6:L8-BO</t>
        </is>
      </c>
      <c r="K43" s="24" t="inlineStr">
        <is>
          <t>w-LED, N2, 25 °C</t>
        </is>
      </c>
      <c r="L43" s="24" t="b">
        <v>0</v>
      </c>
      <c r="M43" s="24">
        <f>HYPERLINK("https://doi.org/10.1038/s41566-024-01574-0","Liu (2025)")</f>
        <v/>
      </c>
      <c r="N43" s="24" t="b">
        <v>0</v>
      </c>
      <c r="O43" s="24" t="b">
        <v>0</v>
      </c>
      <c r="P43" s="24" t="b">
        <v>0</v>
      </c>
      <c r="Q43" s="24" t="b">
        <v>0</v>
      </c>
      <c r="R43" s="24" t="n"/>
      <c r="S43" s="33" t="n"/>
      <c r="T43" s="24" t="n"/>
      <c r="U43" s="24" t="n"/>
      <c r="V43" s="24" t="n"/>
      <c r="W43" s="24" t="n"/>
      <c r="X43" s="24" t="n"/>
      <c r="Y43" s="24" t="n"/>
      <c r="Z43" s="24" t="n"/>
      <c r="AA43" s="24" t="n"/>
      <c r="AB43" s="24" t="n"/>
      <c r="AC43" s="24" t="n"/>
      <c r="AD43" s="24" t="n"/>
      <c r="AE43" s="24" t="n"/>
      <c r="AF43" s="24" t="n"/>
    </row>
    <row r="44" ht="14.85" customFormat="1" customHeight="1" s="24">
      <c r="A44" s="24" t="n">
        <v>1269</v>
      </c>
      <c r="B44" s="33" t="inlineStr">
        <is>
          <t>Dye-sensitized</t>
        </is>
      </c>
      <c r="C44" s="25" t="n">
        <v>1.65</v>
      </c>
      <c r="D44" s="24" t="n">
        <v>11.2</v>
      </c>
      <c r="E44" s="24" t="n">
        <v>11</v>
      </c>
      <c r="F44" s="24" t="n">
        <v>9.65</v>
      </c>
      <c r="G44" s="24" t="n">
        <v>2.21</v>
      </c>
      <c r="H44" s="24" t="n">
        <v>10.4</v>
      </c>
      <c r="I44" s="29" t="n">
        <v>398</v>
      </c>
      <c r="J44" s="24" t="inlineStr">
        <is>
          <t>SGT-021/HC-A6+ThCA</t>
        </is>
      </c>
      <c r="K44" s="24" t="inlineStr">
        <is>
          <t>AM1.5G, 25 °C, Air, 50% RH</t>
        </is>
      </c>
      <c r="L44" s="24" t="b">
        <v>0</v>
      </c>
      <c r="M44" s="24">
        <f>HYPERLINK("https://doi.org/10.1021/acsami.3c09228","Zhou (2023)")</f>
        <v/>
      </c>
      <c r="N44" s="24" t="b">
        <v>0</v>
      </c>
      <c r="O44" s="24" t="b">
        <v>0</v>
      </c>
      <c r="P44" s="24" t="b">
        <v>0</v>
      </c>
      <c r="Q44" s="24" t="b">
        <v>0</v>
      </c>
      <c r="R44" s="24" t="n"/>
      <c r="S44" s="24" t="n"/>
      <c r="T44" s="24" t="n"/>
      <c r="U44" s="24" t="n"/>
      <c r="V44" s="24" t="n"/>
      <c r="W44" s="24" t="n"/>
      <c r="X44" s="24" t="n"/>
      <c r="Y44" s="24" t="n"/>
      <c r="Z44" s="24" t="n"/>
      <c r="AA44" s="24" t="n"/>
      <c r="AB44" s="24" t="n"/>
      <c r="AC44" s="24" t="n"/>
      <c r="AD44" s="24" t="n"/>
      <c r="AE44" s="24" t="n"/>
      <c r="AF44" s="24" t="n"/>
    </row>
    <row r="45" ht="14.85" customFormat="1" customHeight="1" s="24">
      <c r="A45" s="24" t="n">
        <v>1774</v>
      </c>
      <c r="B45" s="24" t="inlineStr">
        <is>
          <t>Perovskite, perovskite</t>
        </is>
      </c>
      <c r="C45" s="25" t="inlineStr">
        <is>
          <t>1.25, 1.77</t>
        </is>
      </c>
      <c r="D45" s="24" t="n">
        <v>29.3</v>
      </c>
      <c r="E45" s="24" t="n">
        <v>25.9</v>
      </c>
      <c r="F45" s="24" t="n">
        <v>23</v>
      </c>
      <c r="G45" s="24" t="n">
        <v>5.29</v>
      </c>
      <c r="H45" s="24" t="n">
        <v>24.8</v>
      </c>
      <c r="I45" s="29" t="n">
        <v>23</v>
      </c>
      <c r="J45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45" s="24" t="inlineStr">
        <is>
          <t>AM1.5G, Air 40% RH, 25 °C</t>
        </is>
      </c>
      <c r="L45" s="24" t="b">
        <v>0</v>
      </c>
      <c r="M45" s="24">
        <f>HYPERLINK("https://doi.org/10.1038/s41467-025-63532-w","Li (2025)")</f>
        <v/>
      </c>
      <c r="N45" s="24" t="b">
        <v>0</v>
      </c>
      <c r="O45" s="24" t="b">
        <v>0</v>
      </c>
      <c r="P45" s="24" t="b">
        <v>0</v>
      </c>
      <c r="Q45" s="24" t="b">
        <v>0</v>
      </c>
      <c r="R45" s="24" t="n"/>
      <c r="S45" s="24" t="n"/>
      <c r="T45" s="24" t="n"/>
      <c r="U45" s="24" t="n"/>
      <c r="V45" s="24" t="n"/>
      <c r="W45" s="24" t="n"/>
      <c r="X45" s="24" t="n"/>
      <c r="Y45" s="24" t="n"/>
      <c r="Z45" s="24" t="n"/>
      <c r="AA45" s="24" t="n"/>
      <c r="AB45" s="24" t="n"/>
      <c r="AC45" s="24" t="n"/>
      <c r="AD45" s="24" t="n"/>
      <c r="AE45" s="24" t="n"/>
      <c r="AF45" s="24" t="n"/>
    </row>
    <row r="46" ht="14.85" customFormat="1" customHeight="1" s="24">
      <c r="A46" s="24" t="n">
        <v>944</v>
      </c>
      <c r="B46" s="24" t="inlineStr">
        <is>
          <t>Perovskite, perovskite</t>
        </is>
      </c>
      <c r="C46" s="25" t="inlineStr">
        <is>
          <t>1.26, 1.80</t>
        </is>
      </c>
      <c r="D46" s="24" t="n">
        <v>24.1</v>
      </c>
      <c r="E46" s="24" t="n">
        <v>23.4</v>
      </c>
      <c r="F46" s="24" t="n">
        <v>23.2</v>
      </c>
      <c r="G46" s="24" t="n">
        <v>4.79</v>
      </c>
      <c r="H46" s="24" t="n">
        <v>23.7</v>
      </c>
      <c r="I46" s="29" t="n">
        <v>988</v>
      </c>
      <c r="J46" s="24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CsPbBr</t>
          </r>
          <r>
            <rPr>
              <rFont val="Calibri"/>
              <sz val="11"/>
              <vertAlign val="subscript"/>
            </rPr>
            <t>x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3-x</t>
          </r>
        </is>
      </c>
      <c r="K46" s="24" t="inlineStr">
        <is>
          <t>AM1.5G, Air 30-50% RH, 35 °C</t>
        </is>
      </c>
      <c r="L46" s="24" t="b">
        <v>0</v>
      </c>
      <c r="M46" s="24">
        <f>HYPERLINK("https://doi.org/10.1038/s41560-023-01250-7","Li (2023)")</f>
        <v/>
      </c>
      <c r="N46" s="24" t="b">
        <v>0</v>
      </c>
      <c r="O46" s="24" t="b">
        <v>0</v>
      </c>
      <c r="P46" s="24" t="b">
        <v>0</v>
      </c>
      <c r="Q46" s="24" t="b">
        <v>0</v>
      </c>
      <c r="R46" s="24" t="n"/>
      <c r="S46" s="24" t="n"/>
      <c r="T46" s="24" t="n"/>
      <c r="U46" s="24" t="n"/>
      <c r="V46" s="24" t="n"/>
      <c r="W46" s="24" t="n"/>
      <c r="X46" s="24" t="n"/>
      <c r="Y46" s="24" t="n"/>
      <c r="Z46" s="24" t="n"/>
      <c r="AA46" s="24" t="n"/>
      <c r="AB46" s="24" t="n"/>
      <c r="AC46" s="24" t="n"/>
      <c r="AD46" s="24" t="n"/>
      <c r="AE46" s="24" t="n"/>
      <c r="AF46" s="24" t="n"/>
    </row>
    <row r="47" ht="14.85" customFormat="1" customHeight="1" s="34">
      <c r="A47" s="24" t="n">
        <v>876</v>
      </c>
      <c r="B47" s="34" t="inlineStr">
        <is>
          <t>CIGS, perovskite</t>
        </is>
      </c>
      <c r="C47" s="35" t="inlineStr">
        <is>
          <t>1.11, 1.65</t>
        </is>
      </c>
      <c r="D47" s="34" t="n">
        <v>22</v>
      </c>
      <c r="E47" s="34" t="n">
        <v>19.4</v>
      </c>
      <c r="F47" s="24" t="inlineStr">
        <is>
          <t>N.A.</t>
        </is>
      </c>
      <c r="G47" s="34" t="n">
        <v>4.1</v>
      </c>
      <c r="H47" s="24" t="inlineStr">
        <is>
          <t>N.A.</t>
        </is>
      </c>
      <c r="I47" s="36" t="n">
        <v>32</v>
      </c>
      <c r="J47" s="34" t="inlineStr">
        <is>
          <r>
            <rPr>
              <rFont val="Calibri"/>
              <sz val="11"/>
            </rPr>
            <t>CIGS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0.09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0.77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0.14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0.86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47" s="24" t="inlineStr">
        <is>
          <t>AM1.5G, Air 20% RH, 30°C</t>
        </is>
      </c>
      <c r="L47" s="34" t="b">
        <v>0</v>
      </c>
      <c r="M47" s="37">
        <f>HYPERLINK("https://doi.org/10.1126/science.aat5055","Han (2018)")</f>
        <v/>
      </c>
      <c r="N47" s="34" t="b">
        <v>0</v>
      </c>
      <c r="O47" s="24" t="b">
        <v>1</v>
      </c>
      <c r="P47" s="34" t="b">
        <v>0</v>
      </c>
      <c r="Q47" s="24" t="b">
        <v>0</v>
      </c>
      <c r="R47" s="24" t="n"/>
      <c r="S47" s="24" t="n"/>
      <c r="T47" s="24" t="n"/>
      <c r="U47" s="24" t="n"/>
      <c r="V47" s="38" t="n"/>
      <c r="W47" s="24" t="n"/>
      <c r="X47" s="24" t="n"/>
      <c r="Y47" s="24" t="n"/>
      <c r="Z47" s="24" t="n"/>
      <c r="AA47" s="24" t="n"/>
      <c r="AB47" s="24" t="n"/>
      <c r="AC47" s="24" t="n"/>
      <c r="AD47" s="24" t="n"/>
      <c r="AE47" s="24" t="n"/>
      <c r="AF47" s="24" t="n"/>
    </row>
    <row r="48" ht="14.85" customFormat="1" customHeight="1" s="24">
      <c r="A48" s="24" t="n">
        <v>734</v>
      </c>
      <c r="B48" s="24" t="inlineStr">
        <is>
          <t>Silicon, perovskite</t>
        </is>
      </c>
      <c r="C48" s="25" t="inlineStr">
        <is>
          <t>1.13, 1.68</t>
        </is>
      </c>
      <c r="D48" s="24" t="n">
        <v>24</v>
      </c>
      <c r="E48" s="24" t="n">
        <v>22.8</v>
      </c>
      <c r="F48" s="24" t="n">
        <v>21.4</v>
      </c>
      <c r="G48" s="24" t="n">
        <v>4.6</v>
      </c>
      <c r="H48" s="24" t="n">
        <v>22.4</v>
      </c>
      <c r="I48" s="29" t="n">
        <v>503</v>
      </c>
      <c r="J48" s="24" t="inlineStr">
        <is>
          <r>
            <rPr>
              <rFont val="Calibri"/>
              <sz val="11"/>
            </rPr>
            <t>Si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CsFAPb(Br,I)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MA(Cl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SCN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)</t>
          </r>
        </is>
      </c>
      <c r="K48" s="24" t="inlineStr">
        <is>
          <t>w-LED, Air, 40% RH, 25°C</t>
        </is>
      </c>
      <c r="L48" s="34" t="b">
        <v>0</v>
      </c>
      <c r="M48" s="24">
        <f>HYPERLINK("https://doi.org/10.1002/adma.202207883","Luo (2023)")</f>
        <v/>
      </c>
      <c r="N48" s="24" t="b">
        <v>0</v>
      </c>
      <c r="O48" s="24" t="b">
        <v>0</v>
      </c>
      <c r="P48" s="24" t="b">
        <v>1</v>
      </c>
      <c r="Q48" s="24" t="b">
        <v>0</v>
      </c>
      <c r="R48" s="24" t="n"/>
      <c r="S48" s="24" t="n"/>
      <c r="T48" s="24" t="n"/>
      <c r="U48" s="24" t="n"/>
      <c r="V48" s="24" t="n"/>
      <c r="W48" s="24" t="n"/>
      <c r="X48" s="24" t="n"/>
      <c r="Y48" s="24" t="n"/>
      <c r="Z48" s="24" t="n"/>
      <c r="AA48" s="24" t="n"/>
      <c r="AB48" s="24" t="n"/>
      <c r="AC48" s="24" t="n"/>
      <c r="AD48" s="24" t="n"/>
      <c r="AE48" s="24" t="n"/>
      <c r="AF48" s="24" t="n"/>
    </row>
    <row r="49" ht="14.85" customFormat="1" customHeight="1" s="24">
      <c r="A49" s="24" t="n">
        <v>1310</v>
      </c>
      <c r="B49" s="24" t="inlineStr">
        <is>
          <t>Silicon, perovskite</t>
        </is>
      </c>
      <c r="C49" s="25" t="inlineStr">
        <is>
          <t>1.11, 1.68</t>
        </is>
      </c>
      <c r="D49" s="24" t="n">
        <v>33.3</v>
      </c>
      <c r="E49" s="24" t="n">
        <v>31.5</v>
      </c>
      <c r="F49" s="24" t="n">
        <v>27.3</v>
      </c>
      <c r="G49" s="24" t="n">
        <v>6.4</v>
      </c>
      <c r="H49" s="24" t="n">
        <v>30.1</v>
      </c>
      <c r="I49" s="29" t="n">
        <v>183</v>
      </c>
      <c r="J49" s="24" t="inlineStr">
        <is>
          <r>
            <rPr>
              <rFont val="Calibri"/>
              <sz val="11"/>
            </rPr>
            <t>Si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0.72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2.28</t>
          </r>
        </is>
      </c>
      <c r="K49" s="24" t="inlineStr">
        <is>
          <t>AM1.5G, Air, 25°C,50% RH</t>
        </is>
      </c>
      <c r="L49" s="34" t="b">
        <v>0</v>
      </c>
      <c r="M49" s="24">
        <f>HYPERLINK("https://doi.org/10.1038/s41586-024-07997-7","Liu (2024)")</f>
        <v/>
      </c>
      <c r="N49" s="24" t="b">
        <v>0</v>
      </c>
      <c r="O49" s="24" t="b">
        <v>0</v>
      </c>
      <c r="P49" s="24" t="b">
        <v>1</v>
      </c>
      <c r="Q49" s="24" t="b">
        <v>0</v>
      </c>
      <c r="R49" s="24" t="n"/>
      <c r="S49" s="24" t="n"/>
      <c r="T49" s="24" t="n"/>
      <c r="U49" s="24" t="n"/>
      <c r="V49" s="24" t="n"/>
      <c r="W49" s="24" t="n"/>
      <c r="X49" s="24" t="n"/>
      <c r="Y49" s="24" t="n"/>
      <c r="Z49" s="24" t="n"/>
      <c r="AA49" s="24" t="n"/>
      <c r="AB49" s="24" t="n"/>
      <c r="AC49" s="24" t="n"/>
      <c r="AD49" s="24" t="n"/>
      <c r="AE49" s="24" t="n"/>
      <c r="AF49" s="24" t="n"/>
    </row>
    <row r="50" ht="14.85" customFormat="1" customHeight="1" s="24">
      <c r="A50" s="24" t="n">
        <v>803</v>
      </c>
      <c r="B50" s="24" t="inlineStr">
        <is>
          <t>Organic, perovskite</t>
        </is>
      </c>
      <c r="C50" s="25" t="inlineStr">
        <is>
          <t>1.40, 1.81</t>
        </is>
      </c>
      <c r="D50" s="24" t="n">
        <v>21.1</v>
      </c>
      <c r="E50" s="24" t="n">
        <v>19.9</v>
      </c>
      <c r="F50" s="24" t="inlineStr">
        <is>
          <t>N.A.</t>
        </is>
      </c>
      <c r="G50" s="24" t="n">
        <v>4</v>
      </c>
      <c r="H50" s="24" t="inlineStr">
        <is>
          <t>N.A.</t>
        </is>
      </c>
      <c r="I50" s="29" t="n">
        <v>69</v>
      </c>
      <c r="J50" s="24" t="inlineStr">
        <is>
          <r>
            <rPr>
              <rFont val="Calibri"/>
              <sz val="11"/>
            </rPr>
            <t>PM6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Y6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71</t>
          </r>
          <r>
            <rPr>
              <rFont val="Calibri"/>
              <sz val="11"/>
            </rPr>
            <t>BM，Cs0.25FA0.75PbBr1.2I1.8</t>
          </r>
        </is>
      </c>
      <c r="K50" s="24" t="inlineStr">
        <is>
          <t>AM1.5G, N2, encapsulation</t>
        </is>
      </c>
      <c r="L50" s="34" t="b">
        <v>0</v>
      </c>
      <c r="M50" s="24">
        <f>HYPERLINK("https://doi.org/10.1038/s41560-021-00966-8","Chen (2022)")</f>
        <v/>
      </c>
      <c r="N50" s="24" t="b">
        <v>0</v>
      </c>
      <c r="O50" s="24" t="b">
        <v>1</v>
      </c>
      <c r="P50" s="24" t="b">
        <v>0</v>
      </c>
      <c r="Q50" s="24" t="b">
        <v>0</v>
      </c>
      <c r="R50" s="24" t="n"/>
      <c r="S50" s="24" t="n"/>
      <c r="T50" s="24" t="n"/>
      <c r="U50" s="24" t="n"/>
      <c r="V50" s="24" t="n"/>
      <c r="W50" s="24" t="n"/>
      <c r="X50" s="24" t="n"/>
      <c r="Y50" s="24" t="n"/>
      <c r="Z50" s="24" t="n"/>
      <c r="AA50" s="24" t="n"/>
      <c r="AB50" s="24" t="n"/>
      <c r="AC50" s="24" t="n"/>
      <c r="AD50" s="24" t="n"/>
      <c r="AE50" s="24" t="n"/>
      <c r="AF50" s="24" t="n"/>
    </row>
    <row r="51" ht="14.85" customFormat="1" customHeight="1" s="24">
      <c r="A51" s="24" t="n">
        <v>1548</v>
      </c>
      <c r="B51" s="24" t="inlineStr">
        <is>
          <t>Organic, perovskite</t>
        </is>
      </c>
      <c r="C51" s="25" t="inlineStr">
        <is>
          <t>1.38, 1.88</t>
        </is>
      </c>
      <c r="D51" s="24" t="n">
        <v>24.5</v>
      </c>
      <c r="E51" s="24" t="n">
        <v>22.8</v>
      </c>
      <c r="F51" s="24" t="inlineStr">
        <is>
          <t>N.A.</t>
        </is>
      </c>
      <c r="G51" s="24" t="n">
        <v>4.7</v>
      </c>
      <c r="H51" s="24" t="inlineStr">
        <is>
          <t>N.A.</t>
        </is>
      </c>
      <c r="I51" s="29" t="n">
        <v>85</v>
      </c>
      <c r="J51" s="24" t="inlineStr">
        <is>
          <t>CsPbI2Br，PM6:BTP-eC9</t>
        </is>
      </c>
      <c r="K51" s="24" t="inlineStr">
        <is>
          <t>AM1.5G, air, 25 °C, 50% RH, encapsulation</t>
        </is>
      </c>
      <c r="L51" s="34" t="b">
        <v>0</v>
      </c>
      <c r="M51" s="31">
        <f>HYPERLINK("https://doi.org/10.1038/s41560-025-01742-8","Han (2025)")</f>
        <v/>
      </c>
      <c r="N51" s="24" t="b">
        <v>0</v>
      </c>
      <c r="O51" s="24" t="b">
        <v>1</v>
      </c>
      <c r="P51" s="24" t="b">
        <v>0</v>
      </c>
      <c r="Q51" s="24" t="b">
        <v>0</v>
      </c>
      <c r="R51" s="24" t="n"/>
      <c r="S51" s="24" t="n"/>
      <c r="T51" s="24" t="n"/>
      <c r="U51" s="24" t="n"/>
      <c r="V51" s="24" t="n"/>
      <c r="W51" s="24" t="n"/>
      <c r="X51" s="24" t="n"/>
      <c r="Y51" s="24" t="n"/>
      <c r="Z51" s="24" t="n"/>
      <c r="AA51" s="24" t="n"/>
      <c r="AB51" s="24" t="n"/>
      <c r="AC51" s="24" t="n"/>
      <c r="AD51" s="24" t="n"/>
      <c r="AE51" s="24" t="n"/>
      <c r="AF51" s="24" t="n"/>
    </row>
    <row r="52" ht="14.85" customFormat="1" customHeight="1" s="24">
      <c r="A52" s="24" t="n">
        <v>878</v>
      </c>
      <c r="B52" s="24" t="inlineStr">
        <is>
          <t>GaAs, perovskite</t>
        </is>
      </c>
      <c r="C52" s="25" t="inlineStr">
        <is>
          <t>1.42, 1.87</t>
        </is>
      </c>
      <c r="D52" s="24" t="n">
        <v>24.1</v>
      </c>
      <c r="E52" s="24" t="n">
        <v>23.9</v>
      </c>
      <c r="F52" s="24" t="n">
        <v>22.1</v>
      </c>
      <c r="G52" s="24" t="n">
        <v>4.76</v>
      </c>
      <c r="H52" s="24" t="n">
        <v>23.3</v>
      </c>
      <c r="I52" s="29" t="n">
        <v>540</v>
      </c>
      <c r="J52" s="24" t="inlineStr">
        <is>
          <r>
            <rPr>
              <rFont val="Calibri"/>
              <sz val="11"/>
            </rPr>
            <t>GaAs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FA</t>
          </r>
          <r>
            <rPr>
              <rFont val="Calibri"/>
              <sz val="11"/>
              <vertAlign val="subscript"/>
            </rPr>
            <t>0.80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0.04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0.16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0.50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0.50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52" s="24" t="inlineStr">
        <is>
          <t xml:space="preserve"> AM1.5G,air 20-25% RH, room T, UV-f</t>
        </is>
      </c>
      <c r="L52" s="24" t="b">
        <v>0</v>
      </c>
      <c r="M52" s="24">
        <f>HYPERLINK("https://doi.org/10.1002/aenm.201903085","Li (2020)")</f>
        <v/>
      </c>
      <c r="N52" s="24" t="b">
        <v>0</v>
      </c>
      <c r="O52" s="24" t="b">
        <v>0</v>
      </c>
      <c r="P52" s="24" t="b">
        <v>0</v>
      </c>
      <c r="Q52" s="24" t="b">
        <v>0</v>
      </c>
      <c r="R52" s="24" t="n"/>
      <c r="S52" s="24" t="n"/>
      <c r="T52" s="24" t="n"/>
      <c r="U52" s="24" t="n"/>
      <c r="V52" s="24" t="n"/>
      <c r="W52" s="24" t="n"/>
      <c r="X52" s="24" t="n"/>
      <c r="Y52" s="24" t="n"/>
      <c r="Z52" s="24" t="n"/>
      <c r="AA52" s="24" t="n"/>
      <c r="AB52" s="24" t="n"/>
      <c r="AC52" s="24" t="n"/>
      <c r="AD52" s="24" t="n"/>
      <c r="AE52" s="24" t="n"/>
      <c r="AF52" s="24" t="n"/>
    </row>
    <row r="53" ht="14.85" customFormat="1" customHeight="1" s="24">
      <c r="A53" s="24" t="n">
        <v>1856</v>
      </c>
      <c r="B53" s="24" t="inlineStr">
        <is>
          <t>Silicon, perovskite, perovskite</t>
        </is>
      </c>
      <c r="C53" s="25" t="inlineStr">
        <is>
          <t>1.18, 1.58,1.92</t>
        </is>
      </c>
      <c r="D53" s="24" t="n">
        <v>25.2</v>
      </c>
      <c r="E53" s="24" t="n">
        <v>24.6</v>
      </c>
      <c r="F53" s="24" t="inlineStr">
        <is>
          <t>N.A.</t>
        </is>
      </c>
      <c r="G53" s="24" t="n">
        <v>5</v>
      </c>
      <c r="H53" s="24" t="inlineStr">
        <is>
          <t>N.A.</t>
        </is>
      </c>
      <c r="I53" s="29" t="n">
        <v>295</v>
      </c>
      <c r="J53" s="24" t="inlineStr">
        <is>
          <r>
            <rPr>
              <rFont val="Calibri"/>
              <sz val="11"/>
            </rPr>
            <t>Si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0.08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Rb</t>
          </r>
          <r>
            <rPr>
              <rFont val="Calibri"/>
              <sz val="11"/>
              <vertAlign val="subscript"/>
            </rPr>
            <t>0.02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0.16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Rb</t>
          </r>
          <r>
            <rPr>
              <rFont val="Calibri"/>
              <sz val="11"/>
              <vertAlign val="subscript"/>
            </rPr>
            <t>0.04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1.65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1.35</t>
          </r>
        </is>
      </c>
      <c r="K53" s="24" t="inlineStr">
        <is>
          <t>AM1.5G, air, 25°C, encapsulation</t>
        </is>
      </c>
      <c r="L53" s="24" t="b">
        <v>0</v>
      </c>
      <c r="M53" s="24">
        <f>HYPERLINK("https://doi.org/10.1038/s41565-025-02015-x","Zheng (2025)")</f>
        <v/>
      </c>
      <c r="N53" s="24" t="b">
        <v>0</v>
      </c>
      <c r="O53" s="24" t="b">
        <v>1</v>
      </c>
      <c r="P53" s="24" t="b">
        <v>1</v>
      </c>
      <c r="Q53" s="24" t="b">
        <v>0</v>
      </c>
      <c r="R53" s="24" t="n"/>
      <c r="S53" s="24" t="n"/>
      <c r="T53" s="24" t="n"/>
      <c r="U53" s="24" t="n"/>
      <c r="V53" s="24" t="n"/>
      <c r="W53" s="24" t="n"/>
      <c r="X53" s="24" t="n"/>
      <c r="Y53" s="24" t="n"/>
      <c r="Z53" s="24" t="n"/>
      <c r="AA53" s="24" t="n"/>
      <c r="AB53" s="24" t="n"/>
      <c r="AC53" s="24" t="n"/>
      <c r="AD53" s="24" t="n"/>
      <c r="AE53" s="24" t="n"/>
      <c r="AF53" s="24" t="n"/>
    </row>
    <row r="54" ht="14.85" customFormat="1" customHeight="1" s="24">
      <c r="A54" s="24" t="n">
        <v>1435</v>
      </c>
      <c r="B54" s="24" t="inlineStr">
        <is>
          <t>Perovskite, perovskite, perovskite</t>
        </is>
      </c>
      <c r="C54" s="25" t="inlineStr">
        <is>
          <t>1.26, 1.62, 2.00</t>
        </is>
      </c>
      <c r="D54" s="24" t="n">
        <v>26.5</v>
      </c>
      <c r="E54" s="24" t="n">
        <v>24</v>
      </c>
      <c r="F54" s="24" t="inlineStr">
        <is>
          <t>N.A.</t>
        </is>
      </c>
      <c r="G54" s="24" t="n">
        <v>4.9</v>
      </c>
      <c r="H54" s="24" t="inlineStr">
        <is>
          <t>N.A.</t>
        </is>
      </c>
      <c r="I54" s="29" t="n">
        <v>71</v>
      </c>
      <c r="J54" s="24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54" s="24" t="inlineStr">
        <is>
          <t>AM1.5G, air, 45 % RH</t>
        </is>
      </c>
      <c r="L54" s="24" t="b">
        <v>0</v>
      </c>
      <c r="M54" s="24">
        <f>HYPERLINK("https://doi.org/10.1038/s41586-024-08546-y","Hu (2025)")</f>
        <v/>
      </c>
      <c r="N54" s="24" t="b">
        <v>0</v>
      </c>
      <c r="O54" s="24" t="b">
        <v>1</v>
      </c>
      <c r="P54" s="24" t="b">
        <v>1</v>
      </c>
      <c r="Q54" s="24" t="b">
        <v>0</v>
      </c>
      <c r="R54" s="24" t="n"/>
      <c r="S54" s="24" t="n"/>
      <c r="T54" s="24" t="n"/>
      <c r="U54" s="24" t="n"/>
      <c r="V54" s="24" t="n"/>
      <c r="W54" s="24" t="n"/>
      <c r="X54" s="24" t="n"/>
      <c r="Y54" s="24" t="n"/>
      <c r="Z54" s="24" t="n"/>
      <c r="AA54" s="24" t="n"/>
      <c r="AB54" s="24" t="n"/>
      <c r="AC54" s="24" t="n"/>
      <c r="AD54" s="24" t="n"/>
      <c r="AE54" s="24" t="n"/>
      <c r="AF54" s="24" t="n"/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2026-08-09T10:24:00Z</dcterms:created>
  <dcterms:modified xsi:type="dcterms:W3CDTF">2026-09-08T10:54:59Z</dcterms:modified>
  <cp:lastModifiedBy>Osbel Almora Rodríguez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15F53843A4C34E11B172DF7544698BC8_12</vt:lpwstr>
  </property>
  <property name="KSOProductBuildVer" fmtid="{D5CDD505-2E9C-101B-9397-08002B2CF9AE}" pid="3">
    <vt:lpwstr>2052-12.1.0.28043</vt:lpwstr>
  </property>
  <property name="CalculationRule" fmtid="{D5CDD505-2E9C-101B-9397-08002B2CF9AE}" pid="4">
    <vt:i4>0</vt:i4>
  </property>
</Properties>
</file>