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150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1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1" fontId="1" fillId="0" borderId="1" applyAlignment="1" pivotButton="0" quotePrefix="0" xfId="0">
      <alignment horizontal="center" vertical="center" wrapText="1"/>
    </xf>
    <xf numFmtId="1" fontId="0" fillId="2" borderId="0" pivotButton="0" quotePrefix="0" xfId="0"/>
    <xf numFmtId="0" fontId="0" fillId="2" borderId="0" pivotButton="0" quotePrefix="0" xfId="0"/>
    <xf numFmtId="1" fontId="4" fillId="0" borderId="0" pivotButton="0" quotePrefix="0" xfId="0"/>
    <xf numFmtId="0" fontId="4" fillId="0" borderId="0" pivotButton="0" quotePrefix="0" xfId="0"/>
    <xf numFmtId="1" fontId="3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</cellXfs>
  <cellStyles count="1">
    <cellStyle name="Normal" xfId="0" builtinId="0"/>
  </cellStyles>
  <dxfs count="5">
    <dxf>
      <font>
        <color rgb="FFF488E7"/>
      </font>
    </dxf>
    <dxf>
      <font>
        <color theme="5" tint="-0.249946592608417"/>
      </font>
    </dxf>
    <dxf>
      <font>
        <color rgb="FF00B050"/>
      </font>
    </dxf>
    <dxf>
      <font>
        <color theme="5" tint="-0.249946592608417"/>
      </font>
    </dxf>
    <dxf>
      <font>
        <color rgb="FFF488E7"/>
      </font>
    </dxf>
  </dxf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66"/>
  <sheetViews>
    <sheetView tabSelected="1" workbookViewId="0">
      <pane ySplit="1" topLeftCell="A149" activePane="bottomLeft" state="frozen"/>
      <selection pane="bottomLeft" activeCell="G157" sqref="G157"/>
    </sheetView>
  </sheetViews>
  <sheetFormatPr baseColWidth="8" defaultRowHeight="14.5"/>
  <cols>
    <col width="10.36328125" bestFit="1" customWidth="1" style="6" min="1" max="1"/>
    <col width="20.36328125" bestFit="1" customWidth="1" style="7" min="2" max="2"/>
    <col width="9.36328125" bestFit="1" customWidth="1" style="7" min="7" max="7"/>
    <col width="24.90625" customWidth="1" style="7" min="10" max="10"/>
    <col width="40.36328125" bestFit="1" customWidth="1" style="7" min="12" max="12"/>
  </cols>
  <sheetData>
    <row r="1" ht="43.5" customFormat="1" customHeight="1" s="2">
      <c r="A1" s="8" t="inlineStr">
        <is>
          <t>ID</t>
        </is>
      </c>
      <c r="B1" s="9" t="inlineStr">
        <is>
          <t>PV Technology</t>
        </is>
      </c>
      <c r="C1" s="9" t="inlineStr">
        <is>
          <t>AVT (%)</t>
        </is>
      </c>
      <c r="D1" s="9" t="inlineStr">
        <is>
          <t>Eg (eV)</t>
        </is>
      </c>
      <c r="E1" s="9" t="inlineStr">
        <is>
          <t>LUE (%)</t>
        </is>
      </c>
      <c r="F1" s="9" t="inlineStr">
        <is>
          <t>PCE (%)</t>
        </is>
      </c>
      <c r="G1" s="9" t="inlineStr">
        <is>
          <t>Voc (mV)</t>
        </is>
      </c>
      <c r="H1" s="9" t="inlineStr">
        <is>
          <t>Jsc (mA/cm²)</t>
        </is>
      </c>
      <c r="I1" s="9" t="inlineStr">
        <is>
          <t>FF (%)</t>
        </is>
      </c>
      <c r="J1" s="9" t="inlineStr">
        <is>
          <t>Absorber</t>
        </is>
      </c>
      <c r="K1" s="9" t="inlineStr">
        <is>
          <t>certified</t>
        </is>
      </c>
      <c r="L1" s="9" t="inlineStr">
        <is>
          <t>Reference</t>
        </is>
      </c>
      <c r="M1" s="9" t="inlineStr">
        <is>
          <t>Notable exception a</t>
        </is>
      </c>
      <c r="N1" s="9" t="inlineStr">
        <is>
          <t>Notable exception b</t>
        </is>
      </c>
      <c r="O1" s="9" t="inlineStr">
        <is>
          <t>Notable exception c</t>
        </is>
      </c>
      <c r="P1" s="9" t="inlineStr">
        <is>
          <t>Notable exception d</t>
        </is>
      </c>
    </row>
    <row r="2" ht="14.85" customFormat="1" customHeight="1" s="7">
      <c r="A2" s="6" t="n">
        <v>2340</v>
      </c>
      <c r="B2" s="7" t="inlineStr">
        <is>
          <t>Perovskite</t>
        </is>
      </c>
      <c r="C2" s="7" t="n">
        <v>41</v>
      </c>
      <c r="D2" s="7" t="n">
        <v>1.62</v>
      </c>
      <c r="E2" s="7" t="n">
        <v>3.13</v>
      </c>
      <c r="F2" s="7" t="n">
        <v>7.6</v>
      </c>
      <c r="G2" s="6" t="n">
        <v>1030</v>
      </c>
      <c r="H2" s="7" t="n">
        <v>9.699999999999999</v>
      </c>
      <c r="I2" s="7" t="n">
        <v>76.09999999999999</v>
      </c>
      <c r="J2" s="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</is>
      </c>
      <c r="K2" s="7" t="b">
        <v>0</v>
      </c>
      <c r="L2" s="7">
        <f>HYPERLINK("https://doi.org/10.1021/acsenergylett.5c04261","White (2026)")</f>
        <v/>
      </c>
      <c r="M2" s="7" t="n"/>
      <c r="N2" s="7" t="n"/>
      <c r="O2" s="7" t="n"/>
      <c r="P2" s="7" t="n"/>
    </row>
    <row r="3" ht="14.85" customFormat="1" customHeight="1" s="7">
      <c r="A3" s="6" t="n">
        <v>2250</v>
      </c>
      <c r="B3" s="7" t="inlineStr">
        <is>
          <t>Perovskite</t>
        </is>
      </c>
      <c r="C3" s="7" t="n">
        <v>47</v>
      </c>
      <c r="D3" s="7" t="n">
        <v>1.55</v>
      </c>
      <c r="E3" s="7" t="n">
        <v>4.46</v>
      </c>
      <c r="F3" s="7" t="n">
        <v>9.5</v>
      </c>
      <c r="G3" s="6" t="n">
        <v>1090</v>
      </c>
      <c r="H3" s="7" t="n">
        <v>12.5</v>
      </c>
      <c r="I3" s="7" t="n">
        <v>69.7</v>
      </c>
      <c r="J3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0.88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K3" s="7" t="b">
        <v>0</v>
      </c>
      <c r="L3" s="7">
        <f>HYPERLINK("https://doi.org/10.1021/acsenergylett.5c02792","Kessel (2025)")</f>
        <v/>
      </c>
      <c r="M3" s="7" t="n"/>
      <c r="N3" s="7" t="n"/>
      <c r="O3" s="7" t="n"/>
      <c r="P3" s="7" t="n"/>
    </row>
    <row r="4" ht="14.85" customFormat="1" customHeight="1" s="7">
      <c r="A4" s="6" t="n">
        <v>2230</v>
      </c>
      <c r="B4" s="7" t="inlineStr">
        <is>
          <t>Perovskite</t>
        </is>
      </c>
      <c r="C4" s="7" t="n">
        <v>57</v>
      </c>
      <c r="D4" s="7" t="n">
        <v>2.34</v>
      </c>
      <c r="E4" s="7" t="n">
        <v>5.33</v>
      </c>
      <c r="F4" s="7" t="n">
        <v>9.4</v>
      </c>
      <c r="G4" s="6" t="n">
        <v>1470</v>
      </c>
      <c r="H4" s="7" t="n">
        <v>7.8</v>
      </c>
      <c r="I4" s="7" t="n">
        <v>82.2</v>
      </c>
      <c r="J4" s="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3</t>
          </r>
        </is>
      </c>
      <c r="K4" s="7" t="b">
        <v>0</v>
      </c>
      <c r="L4" s="7">
        <f>HYPERLINK("https://doi.org/10.1016/j.cej.2026.174051","Xin (2026)")</f>
        <v/>
      </c>
      <c r="M4" s="7" t="n"/>
      <c r="N4" s="7" t="n"/>
      <c r="O4" s="7" t="n"/>
      <c r="P4" s="7" t="n"/>
    </row>
    <row r="5" ht="14.85" customFormat="1" customHeight="1" s="7">
      <c r="A5" s="6" t="n">
        <v>2330</v>
      </c>
      <c r="B5" s="7" t="inlineStr">
        <is>
          <t>Perovskite</t>
        </is>
      </c>
      <c r="C5" s="7" t="n">
        <v>92</v>
      </c>
      <c r="D5" s="7" t="n">
        <v>1.58</v>
      </c>
      <c r="E5" s="7" t="n">
        <v>6.01</v>
      </c>
      <c r="F5" s="7" t="n">
        <v>6.5</v>
      </c>
      <c r="G5" s="6" t="n">
        <v>1110</v>
      </c>
      <c r="H5" s="7" t="n">
        <v>7.1</v>
      </c>
      <c r="I5" s="7" t="n">
        <v>83.09999999999999</v>
      </c>
      <c r="J5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K5" s="7" t="b">
        <v>0</v>
      </c>
      <c r="L5" s="7">
        <f>HYPERLINK("https://doi.org/10.1002/adma.202514266","Wang (2026)")</f>
        <v/>
      </c>
      <c r="M5" s="7" t="n"/>
      <c r="N5" s="7" t="n"/>
      <c r="O5" s="7" t="n"/>
      <c r="P5" s="7" t="n"/>
    </row>
    <row r="6" ht="14.85" customFormat="1" customHeight="1" s="7">
      <c r="A6" s="6" t="n">
        <v>2070</v>
      </c>
      <c r="B6" s="7" t="inlineStr">
        <is>
          <t>Organic</t>
        </is>
      </c>
      <c r="C6" s="7" t="n">
        <v>11</v>
      </c>
      <c r="D6" s="7" t="n">
        <v>1.38</v>
      </c>
      <c r="E6" s="7" t="n">
        <v>1.31</v>
      </c>
      <c r="F6" s="7" t="n">
        <v>11.5</v>
      </c>
      <c r="G6" s="6" t="n">
        <v>810</v>
      </c>
      <c r="H6" s="7" t="n">
        <v>23.8</v>
      </c>
      <c r="I6" s="7" t="n">
        <v>59.9</v>
      </c>
      <c r="J6" s="7" t="inlineStr">
        <is>
          <r>
            <rPr>
              <rFont val="Calibri"/>
              <sz val="11"/>
            </rPr>
            <t>PM6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Y6-C12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61</t>
          </r>
          <r>
            <rPr>
              <rFont val="Calibri"/>
              <sz val="11"/>
            </rPr>
            <t>BM</t>
          </r>
        </is>
      </c>
      <c r="K6" s="7" t="b">
        <v>0</v>
      </c>
      <c r="L6" s="7">
        <f>HYPERLINK("https://doi.org/10.1016/j.joule.2026.102398","Basu (2026)")</f>
        <v/>
      </c>
      <c r="M6" s="7" t="n"/>
      <c r="N6" s="7" t="n"/>
      <c r="O6" s="7" t="n"/>
      <c r="P6" s="7" t="n"/>
    </row>
    <row r="7" ht="14.85" customFormat="1" customHeight="1" s="7">
      <c r="A7" s="6" t="n">
        <v>2340</v>
      </c>
      <c r="B7" s="7" t="inlineStr">
        <is>
          <t>Organic</t>
        </is>
      </c>
      <c r="C7" s="7" t="n">
        <v>19</v>
      </c>
      <c r="D7" s="7" t="n">
        <v>1.5</v>
      </c>
      <c r="E7" s="7" t="n">
        <v>2.2</v>
      </c>
      <c r="F7" s="7" t="n">
        <v>11.9</v>
      </c>
      <c r="G7" s="6" t="n">
        <v>905</v>
      </c>
      <c r="H7" s="7" t="n">
        <v>18.4</v>
      </c>
      <c r="I7" s="7" t="n">
        <v>71.5</v>
      </c>
      <c r="J7" s="7" t="inlineStr">
        <is>
          <t>D18:L8-BO + 10 wt% PAEN</t>
        </is>
      </c>
      <c r="K7" s="7" t="b">
        <v>0</v>
      </c>
      <c r="L7" s="7">
        <f>HYPERLINK("https://doi.org/10.1039/d5cc05795g","Shi (2025)")</f>
        <v/>
      </c>
      <c r="M7" s="7" t="n"/>
      <c r="N7" s="7" t="n"/>
      <c r="O7" s="7" t="n"/>
      <c r="P7" s="7" t="n"/>
    </row>
    <row r="8" ht="14.85" customFormat="1" customHeight="1" s="7">
      <c r="A8" s="6" t="n">
        <v>2230</v>
      </c>
      <c r="B8" s="7" t="inlineStr">
        <is>
          <t>Organic</t>
        </is>
      </c>
      <c r="C8" s="7" t="n">
        <v>22</v>
      </c>
      <c r="D8" s="7" t="n">
        <v>1.38</v>
      </c>
      <c r="E8" s="7" t="n">
        <v>3.15</v>
      </c>
      <c r="F8" s="7" t="n">
        <v>14.3</v>
      </c>
      <c r="G8" s="6" t="n">
        <v>846</v>
      </c>
      <c r="H8" s="7" t="n">
        <v>21.7</v>
      </c>
      <c r="I8" s="7" t="n">
        <v>77.90000000000001</v>
      </c>
      <c r="J8" s="7" t="inlineStr">
        <is>
          <t>PM6:BTP-eC9</t>
        </is>
      </c>
      <c r="K8" s="7" t="b">
        <v>0</v>
      </c>
      <c r="L8" s="7">
        <f>HYPERLINK("https://doi.org/10.1007/s40820-026-02083-1","Mo (2026)")</f>
        <v/>
      </c>
      <c r="M8" s="7" t="n"/>
      <c r="N8" s="7" t="n"/>
      <c r="O8" s="7" t="n"/>
      <c r="P8" s="7" t="n"/>
    </row>
    <row r="9" ht="14.85" customFormat="1" customHeight="1" s="7">
      <c r="A9" s="6" t="n">
        <v>2050</v>
      </c>
      <c r="B9" s="7" t="inlineStr">
        <is>
          <t>Organic</t>
        </is>
      </c>
      <c r="C9" s="7" t="n">
        <v>33</v>
      </c>
      <c r="D9" s="7" t="n">
        <v>1.42</v>
      </c>
      <c r="E9" s="7" t="n">
        <v>3.89</v>
      </c>
      <c r="F9" s="7" t="n">
        <v>11.8</v>
      </c>
      <c r="G9" s="6" t="n">
        <v>890</v>
      </c>
      <c r="H9" s="7" t="n">
        <v>18.9</v>
      </c>
      <c r="I9" s="7" t="n">
        <v>70.40000000000001</v>
      </c>
      <c r="J9" s="7" t="inlineStr">
        <is>
          <t>PM6:Qx-p-4Cl</t>
        </is>
      </c>
      <c r="K9" s="7" t="b">
        <v>0</v>
      </c>
      <c r="L9" s="7">
        <f>HYPERLINK("https://doi.org/10.1038/s41467-026-69537-3","Wang (2026)")</f>
        <v/>
      </c>
      <c r="M9" s="7" t="n"/>
      <c r="N9" s="7" t="n"/>
      <c r="O9" s="7" t="n"/>
      <c r="P9" s="7" t="n"/>
    </row>
    <row r="10" ht="14.85" customFormat="1" customHeight="1" s="7">
      <c r="A10" s="6" t="n">
        <v>2340</v>
      </c>
      <c r="B10" s="7" t="inlineStr">
        <is>
          <t>Organic</t>
        </is>
      </c>
      <c r="C10" s="7" t="n">
        <v>35</v>
      </c>
      <c r="D10" s="7" t="n">
        <v>1.44</v>
      </c>
      <c r="E10" s="7" t="n">
        <v>4.35</v>
      </c>
      <c r="F10" s="7" t="n">
        <v>12.5</v>
      </c>
      <c r="G10" s="6" t="n">
        <v>908</v>
      </c>
      <c r="H10" s="7" t="n">
        <v>18.6</v>
      </c>
      <c r="I10" s="7" t="n">
        <v>74.3</v>
      </c>
      <c r="J10" s="7" t="inlineStr">
        <is>
          <t>PL2:L8-BO</t>
        </is>
      </c>
      <c r="K10" s="7" t="b">
        <v>0</v>
      </c>
      <c r="L10" s="7">
        <f>HYPERLINK("https://doi.org/10.1039/d5ta09818a","Liu (2026)")</f>
        <v/>
      </c>
      <c r="M10" s="7" t="n"/>
      <c r="N10" s="7" t="n"/>
      <c r="O10" s="7" t="n"/>
      <c r="P10" s="7" t="n"/>
    </row>
    <row r="11" ht="14.85" customFormat="1" customHeight="1" s="7">
      <c r="A11" s="6" t="n">
        <v>2340</v>
      </c>
      <c r="B11" s="7" t="inlineStr">
        <is>
          <t>Organic</t>
        </is>
      </c>
      <c r="C11" s="7" t="n">
        <v>38</v>
      </c>
      <c r="D11" s="7" t="n">
        <v>1.39</v>
      </c>
      <c r="E11" s="7" t="n">
        <v>3.22</v>
      </c>
      <c r="F11" s="7" t="n">
        <v>8.6</v>
      </c>
      <c r="G11" s="6" t="n">
        <v>880</v>
      </c>
      <c r="H11" s="7" t="n">
        <v>15.8</v>
      </c>
      <c r="I11" s="7" t="n">
        <v>61.4</v>
      </c>
      <c r="J11" s="7" t="inlineStr">
        <is>
          <t>PM6:AQx-2F</t>
        </is>
      </c>
      <c r="K11" s="7" t="b">
        <v>0</v>
      </c>
      <c r="L11" s="7">
        <f>HYPERLINK("https://doi.org/10.1002/adma.73632","Cui (2026)")</f>
        <v/>
      </c>
      <c r="M11" s="7" t="n"/>
      <c r="N11" s="7" t="n"/>
      <c r="O11" s="7" t="n"/>
      <c r="P11" s="7" t="n"/>
    </row>
    <row r="12" ht="14.85" customFormat="1" customHeight="1" s="7">
      <c r="A12" s="6" t="n">
        <v>1910</v>
      </c>
      <c r="B12" s="7" t="inlineStr">
        <is>
          <t>Organic</t>
        </is>
      </c>
      <c r="C12" s="7" t="n">
        <v>42</v>
      </c>
      <c r="D12" s="7" t="n">
        <v>1.46</v>
      </c>
      <c r="E12" s="7" t="n">
        <v>5.04</v>
      </c>
      <c r="F12" s="7" t="n">
        <v>12.1</v>
      </c>
      <c r="G12" s="6" t="n">
        <v>913</v>
      </c>
      <c r="H12" s="7" t="n">
        <v>17.1</v>
      </c>
      <c r="I12" s="7" t="n">
        <v>77.40000000000001</v>
      </c>
      <c r="J12" s="7" t="inlineStr">
        <is>
          <t>PPT-3:L8-BO:PCBM</t>
        </is>
      </c>
      <c r="K12" s="7" t="b">
        <v>0</v>
      </c>
      <c r="L12" s="7">
        <f>HYPERLINK("https://doi.org/10.1016/j.joule.2025.102173","Xie (2025)")</f>
        <v/>
      </c>
      <c r="M12" s="7" t="n"/>
      <c r="N12" s="7" t="n"/>
      <c r="O12" s="7" t="n"/>
      <c r="P12" s="7" t="n"/>
    </row>
    <row r="13" ht="14.85" customFormat="1" customHeight="1" s="7">
      <c r="A13" s="6" t="n">
        <v>2230</v>
      </c>
      <c r="B13" s="7" t="inlineStr">
        <is>
          <t>Organic</t>
        </is>
      </c>
      <c r="C13" s="7" t="n">
        <v>42</v>
      </c>
      <c r="D13" s="7" t="n">
        <v>1.43</v>
      </c>
      <c r="E13" s="7" t="n">
        <v>3.19</v>
      </c>
      <c r="F13" s="7" t="n">
        <v>7.6</v>
      </c>
      <c r="G13" s="6" t="n">
        <v>913</v>
      </c>
      <c r="H13" s="7" t="n">
        <v>13.4</v>
      </c>
      <c r="I13" s="7" t="n">
        <v>61.8</v>
      </c>
      <c r="J13" s="7" t="inlineStr">
        <is>
          <t>PM6: L8-BO</t>
        </is>
      </c>
      <c r="K13" s="7" t="b">
        <v>0</v>
      </c>
      <c r="L13" s="7">
        <f>HYPERLINK("https://doi.org/10.1016/j.nanoen.2026.111776","Tan (2026)")</f>
        <v/>
      </c>
      <c r="M13" s="7" t="n"/>
      <c r="N13" s="7" t="n"/>
      <c r="O13" s="7" t="n"/>
      <c r="P13" s="7" t="n"/>
    </row>
    <row r="14" ht="14.85" customFormat="1" customHeight="1" s="7">
      <c r="A14" s="6" t="n">
        <v>2340</v>
      </c>
      <c r="B14" s="7" t="inlineStr">
        <is>
          <t>Organic</t>
        </is>
      </c>
      <c r="C14" s="7" t="n">
        <v>43</v>
      </c>
      <c r="D14" s="7" t="n">
        <v>1.4</v>
      </c>
      <c r="E14" s="7" t="n">
        <v>4.9</v>
      </c>
      <c r="F14" s="7" t="n">
        <v>11.3</v>
      </c>
      <c r="G14" s="6" t="n">
        <v>782</v>
      </c>
      <c r="H14" s="7" t="n">
        <v>20.4</v>
      </c>
      <c r="I14" s="7" t="n">
        <v>71.09999999999999</v>
      </c>
      <c r="J14" s="7" t="inlineStr">
        <is>
          <t>M-PCE10-2F/M-Y6</t>
        </is>
      </c>
      <c r="K14" s="7" t="b">
        <v>0</v>
      </c>
      <c r="L14" s="7">
        <f>HYPERLINK("https://doi.org/10.1039/d6tc00656f","Qin (2026)")</f>
        <v/>
      </c>
      <c r="M14" s="7" t="n"/>
      <c r="N14" s="7" t="n"/>
      <c r="O14" s="7" t="n"/>
      <c r="P14" s="7" t="n"/>
    </row>
    <row r="15" ht="14.85" customFormat="1" customHeight="1" s="7">
      <c r="A15" s="6" t="n">
        <v>2300</v>
      </c>
      <c r="B15" s="7" t="inlineStr">
        <is>
          <t>Organic</t>
        </is>
      </c>
      <c r="C15" s="7" t="n">
        <v>55</v>
      </c>
      <c r="D15" s="7" t="n">
        <v>1.25</v>
      </c>
      <c r="E15" s="7" t="n">
        <v>4.47</v>
      </c>
      <c r="F15" s="7" t="n">
        <v>8.199999999999999</v>
      </c>
      <c r="G15" s="6" t="n">
        <v>637</v>
      </c>
      <c r="H15" s="7" t="n">
        <v>19.6</v>
      </c>
      <c r="I15" s="7" t="n">
        <v>65.3</v>
      </c>
      <c r="J15" s="7" t="inlineStr">
        <is>
          <t>PTB7-Th:ATT-9:AQx-6</t>
        </is>
      </c>
      <c r="K15" s="7" t="b">
        <v>0</v>
      </c>
      <c r="L15" s="7">
        <f>HYPERLINK("https://doi.org/10.1002/flm2.70069","Sun (2026)")</f>
        <v/>
      </c>
      <c r="M15" s="7" t="n"/>
      <c r="N15" s="7" t="n"/>
      <c r="O15" s="7" t="n"/>
      <c r="P15" s="7" t="n"/>
    </row>
    <row r="16" ht="14.85" customFormat="1" customHeight="1" s="7">
      <c r="A16" s="6" t="n">
        <v>2240</v>
      </c>
      <c r="B16" s="7" t="inlineStr">
        <is>
          <t>Organic</t>
        </is>
      </c>
      <c r="C16" s="7" t="n">
        <v>56</v>
      </c>
      <c r="D16" s="7" t="n">
        <v>1.4</v>
      </c>
      <c r="E16" s="7" t="n">
        <v>2.66</v>
      </c>
      <c r="F16" s="7" t="n">
        <v>4.8</v>
      </c>
      <c r="G16" s="6" t="n">
        <v>694</v>
      </c>
      <c r="H16" s="7" t="n">
        <v>13.5</v>
      </c>
      <c r="I16" s="7" t="n">
        <v>51.2</v>
      </c>
      <c r="J16" s="7" t="inlineStr">
        <is>
          <t>PCE10: BTP-eC9</t>
        </is>
      </c>
      <c r="K16" s="7" t="b">
        <v>0</v>
      </c>
      <c r="L16" s="7">
        <f>HYPERLINK("https://doi.org/10.1016/j.nanoen.2026.111776","Tan (2026)")</f>
        <v/>
      </c>
      <c r="M16" s="7" t="n"/>
      <c r="N16" s="7" t="n"/>
      <c r="O16" s="7" t="n"/>
      <c r="P16" s="7" t="n"/>
    </row>
    <row r="17" ht="14.85" customFormat="1" customHeight="1" s="7">
      <c r="A17" s="6" t="n">
        <v>2310</v>
      </c>
      <c r="B17" s="7" t="inlineStr">
        <is>
          <t>Organic</t>
        </is>
      </c>
      <c r="C17" s="7" t="n">
        <v>92</v>
      </c>
      <c r="D17" s="7" t="n">
        <v>1.45</v>
      </c>
      <c r="E17" s="7" t="n">
        <v>7.62</v>
      </c>
      <c r="F17" s="7" t="n">
        <v>8.300000000000001</v>
      </c>
      <c r="G17" s="6" t="n">
        <v>883</v>
      </c>
      <c r="H17" s="7" t="n">
        <v>11.7</v>
      </c>
      <c r="I17" s="7" t="n">
        <v>80</v>
      </c>
      <c r="J17" s="7" t="inlineStr">
        <is>
          <t>D18:L8-BO</t>
        </is>
      </c>
      <c r="K17" s="7" t="b">
        <v>0</v>
      </c>
      <c r="L17" s="7">
        <f>HYPERLINK("https://doi.org/10.1002/aenm.202505427","Wang (2026)")</f>
        <v/>
      </c>
      <c r="M17" s="7" t="n"/>
      <c r="N17" s="7" t="n"/>
      <c r="O17" s="7" t="n"/>
      <c r="P17" s="7" t="n"/>
    </row>
    <row r="18" ht="14.85" customFormat="1" customHeight="1" s="7">
      <c r="A18" s="6" t="n">
        <v>2010</v>
      </c>
      <c r="B18" s="7" t="inlineStr">
        <is>
          <t>Organic, perovskite</t>
        </is>
      </c>
      <c r="C18" s="7" t="n">
        <v>55</v>
      </c>
      <c r="D18" s="7" t="n">
        <v>2.34</v>
      </c>
      <c r="E18" s="7" t="n">
        <v>6.04</v>
      </c>
      <c r="F18" s="7" t="n">
        <v>10.9</v>
      </c>
      <c r="G18" s="6" t="n">
        <v>2380</v>
      </c>
      <c r="H18" s="7" t="n">
        <v>6.6</v>
      </c>
      <c r="I18" s="7" t="n">
        <v>69.2</v>
      </c>
      <c r="J18" s="7" t="inlineStr">
        <is>
          <r>
            <rPr>
              <rFont val="Calibri"/>
              <sz val="11"/>
            </rPr>
            <t>PCE10-2Cl-Y6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Y12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DMA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2.8</t>
          </r>
          <r>
            <rPr>
              <rFont val="Calibri"/>
              <sz val="11"/>
            </rPr>
            <t>Cl</t>
          </r>
          <r>
            <rPr>
              <rFont val="Calibri"/>
              <sz val="11"/>
              <vertAlign val="subscript"/>
            </rPr>
            <t>0.2</t>
          </r>
        </is>
      </c>
      <c r="K18" s="7" t="b">
        <v>0</v>
      </c>
      <c r="L18" s="7">
        <f>HYPERLINK("https://doi.org/10.1002/adma.202520278","Ryu (2026)")</f>
        <v/>
      </c>
      <c r="M18" s="7" t="n"/>
      <c r="N18" s="7" t="n"/>
      <c r="O18" s="7" t="n"/>
      <c r="P18" s="7" t="n"/>
    </row>
    <row r="19" ht="14.85" customFormat="1" customHeight="1" s="7">
      <c r="A19" s="6" t="n">
        <v>2330</v>
      </c>
      <c r="B19" s="7" t="inlineStr">
        <is>
          <t>CIGS (R)</t>
        </is>
      </c>
      <c r="C19" s="7" t="n">
        <v>92</v>
      </c>
      <c r="D19" s="7" t="n">
        <v>1.1</v>
      </c>
      <c r="E19" s="7" t="n">
        <v>9.41</v>
      </c>
      <c r="F19" s="7" t="n">
        <v>10.2</v>
      </c>
      <c r="G19" s="6" t="n">
        <v>621</v>
      </c>
      <c r="H19" s="7" t="n">
        <v>21.8</v>
      </c>
      <c r="I19" s="7" t="n">
        <v>75.40000000000001</v>
      </c>
      <c r="J19" s="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K19" s="7" t="b">
        <v>0</v>
      </c>
      <c r="L19" s="7">
        <f>HYPERLINK("https://doi.org/10.1002/adma.202514266","Wang (2026)")</f>
        <v/>
      </c>
      <c r="M19" s="7" t="n"/>
      <c r="N19" s="7" t="n"/>
      <c r="O19" s="7" t="n"/>
      <c r="P19" s="7" t="n"/>
    </row>
    <row r="20" ht="14.85" customFormat="1" customHeight="1" s="7">
      <c r="A20" s="6" t="n">
        <v>2310</v>
      </c>
      <c r="B20" s="7" t="inlineStr">
        <is>
          <t>Organic (R)</t>
        </is>
      </c>
      <c r="C20" s="7" t="n">
        <v>92</v>
      </c>
      <c r="D20" s="7" t="n">
        <v>1.45</v>
      </c>
      <c r="E20" s="7" t="n">
        <v>7.62</v>
      </c>
      <c r="F20" s="7" t="n">
        <v>8.300000000000001</v>
      </c>
      <c r="G20" s="6" t="n">
        <v>883</v>
      </c>
      <c r="H20" s="7" t="n">
        <v>11.7</v>
      </c>
      <c r="I20" s="7" t="n">
        <v>80</v>
      </c>
      <c r="J20" s="7" t="inlineStr">
        <is>
          <t>D18:L8-BO</t>
        </is>
      </c>
      <c r="K20" s="7" t="b">
        <v>0</v>
      </c>
      <c r="L20" s="7">
        <f>HYPERLINK("https://doi.org/10.1002/aenm.202505427","Wang (2026)")</f>
        <v/>
      </c>
      <c r="M20" s="7" t="n"/>
      <c r="N20" s="7" t="n"/>
      <c r="O20" s="7" t="n"/>
      <c r="P20" s="7" t="n"/>
    </row>
    <row r="21" ht="14.85" customFormat="1" customHeight="1" s="7">
      <c r="A21" s="6" t="n">
        <v>2330</v>
      </c>
      <c r="B21" s="7" t="inlineStr">
        <is>
          <t>Perovskite (R)</t>
        </is>
      </c>
      <c r="C21" s="7" t="n">
        <v>92</v>
      </c>
      <c r="D21" s="7" t="n">
        <v>1.58</v>
      </c>
      <c r="E21" s="7" t="n">
        <v>6.01</v>
      </c>
      <c r="F21" s="7" t="n">
        <v>6.5</v>
      </c>
      <c r="G21" s="6" t="n">
        <v>1110</v>
      </c>
      <c r="H21" s="7" t="n">
        <v>7.1</v>
      </c>
      <c r="I21" s="7" t="n">
        <v>83.09999999999999</v>
      </c>
      <c r="J21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K21" s="7" t="b">
        <v>0</v>
      </c>
      <c r="L21" s="7">
        <f>HYPERLINK("https://doi.org/10.1002/adma.202514266","Wang (2026)")</f>
        <v/>
      </c>
      <c r="M21" s="7" t="n"/>
      <c r="N21" s="7" t="n"/>
      <c r="O21" s="7" t="n"/>
      <c r="P21" s="7" t="n"/>
    </row>
    <row r="22" ht="14.85" customFormat="1" customHeight="1" s="7">
      <c r="A22" s="6" t="n">
        <v>2330</v>
      </c>
      <c r="B22" s="7" t="inlineStr">
        <is>
          <t>Silicon (R)</t>
        </is>
      </c>
      <c r="C22" s="7" t="n">
        <v>92</v>
      </c>
      <c r="D22" s="7" t="n">
        <v>1.15</v>
      </c>
      <c r="E22" s="7" t="n">
        <v>13.3</v>
      </c>
      <c r="F22" s="7" t="n">
        <v>14.4</v>
      </c>
      <c r="G22" s="6" t="n">
        <v>727</v>
      </c>
      <c r="H22" s="7" t="n">
        <v>23.2</v>
      </c>
      <c r="I22" s="7" t="n">
        <v>85.2</v>
      </c>
      <c r="J22" s="7" t="inlineStr">
        <is>
          <t>Si</t>
        </is>
      </c>
      <c r="K22" s="7" t="b">
        <v>0</v>
      </c>
      <c r="L22" s="7">
        <f>HYPERLINK("https://doi.org/10.1002/adma.202514266","Wang (2026)")</f>
        <v/>
      </c>
      <c r="M22" s="7" t="n"/>
      <c r="N22" s="7" t="n"/>
      <c r="O22" s="7" t="n"/>
      <c r="P22" s="7" t="n"/>
    </row>
    <row r="23" ht="14.85" customFormat="1" customHeight="1" s="7">
      <c r="A23" s="6" t="n">
        <v>379</v>
      </c>
      <c r="B23" s="7" t="inlineStr">
        <is>
          <t>Cadmium telluride</t>
        </is>
      </c>
      <c r="C23" s="7" t="n">
        <v>43</v>
      </c>
      <c r="D23" s="7" t="n">
        <v>1.53</v>
      </c>
      <c r="E23" s="7" t="n">
        <v>0.172</v>
      </c>
      <c r="F23" s="7" t="n">
        <v>0.4</v>
      </c>
      <c r="G23" s="6" t="n">
        <v>101</v>
      </c>
      <c r="H23" s="7" t="n">
        <v>14.7</v>
      </c>
      <c r="I23" s="7" t="n">
        <v>27.2</v>
      </c>
      <c r="J23" s="7" t="inlineStr">
        <is>
          <t>CdTe</t>
        </is>
      </c>
      <c r="K23" s="7" t="b">
        <v>0</v>
      </c>
      <c r="L23" s="7">
        <f>HYPERLINK("https://doi.org/10.1016/j.tsf.2017.04.036","Mutalikdesai (2017)")</f>
        <v/>
      </c>
      <c r="M23" s="7" t="n"/>
      <c r="N23" s="7" t="n"/>
      <c r="O23" s="7" t="n"/>
      <c r="P23" s="7" t="n"/>
    </row>
    <row r="24" ht="14.85" customFormat="1" customHeight="1" s="7">
      <c r="A24" s="6" t="n">
        <v>366</v>
      </c>
      <c r="B24" s="7" t="inlineStr">
        <is>
          <t>CIGS</t>
        </is>
      </c>
      <c r="C24" s="7" t="n">
        <v>2</v>
      </c>
      <c r="D24" s="7" t="n">
        <v>1.23</v>
      </c>
      <c r="E24" s="7" t="n">
        <v>0.2</v>
      </c>
      <c r="F24" s="7" t="n">
        <v>10</v>
      </c>
      <c r="G24" s="6" t="n">
        <v>640</v>
      </c>
      <c r="H24" s="7" t="n">
        <v>23.3</v>
      </c>
      <c r="I24" s="7" t="n">
        <v>67.09999999999999</v>
      </c>
      <c r="J24" s="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K24" s="7" t="b">
        <v>0</v>
      </c>
      <c r="L24" s="7">
        <f>HYPERLINK("https://doi.org/10.1016/j.solener.2019.02.003","Shin (2019)")</f>
        <v/>
      </c>
      <c r="M24" s="7" t="n"/>
      <c r="N24" s="7" t="n"/>
      <c r="O24" s="7" t="n"/>
      <c r="P24" s="7" t="n"/>
    </row>
    <row r="25" ht="14.85" customFormat="1" customHeight="1" s="7">
      <c r="A25" s="6" t="n">
        <v>367</v>
      </c>
      <c r="B25" s="7" t="inlineStr">
        <is>
          <t>CIGS</t>
        </is>
      </c>
      <c r="C25" s="7" t="n">
        <v>9</v>
      </c>
      <c r="D25" s="7" t="n">
        <v>1.3</v>
      </c>
      <c r="E25" s="7" t="n">
        <v>0.882</v>
      </c>
      <c r="F25" s="7" t="n">
        <v>9.800000000000001</v>
      </c>
      <c r="G25" s="6" t="n">
        <v>630</v>
      </c>
      <c r="H25" s="7" t="n">
        <v>20.9</v>
      </c>
      <c r="I25" s="7" t="n">
        <v>74.40000000000001</v>
      </c>
      <c r="J25" s="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K25" s="7" t="b">
        <v>0</v>
      </c>
      <c r="L25" s="7">
        <f>HYPERLINK("https://doi.org/10.1016/j.solener.2019.02.003","Shin (2019)")</f>
        <v/>
      </c>
      <c r="M25" s="7" t="n"/>
      <c r="N25" s="7" t="n"/>
      <c r="O25" s="7" t="n"/>
      <c r="P25" s="7" t="n"/>
    </row>
    <row r="26" ht="14.85" customFormat="1" customHeight="1" s="7">
      <c r="A26" s="6" t="n">
        <v>373</v>
      </c>
      <c r="B26" s="7" t="inlineStr">
        <is>
          <t>CIGS</t>
        </is>
      </c>
      <c r="C26" s="7" t="n">
        <v>19</v>
      </c>
      <c r="D26" s="7" t="n">
        <v>1.34</v>
      </c>
      <c r="E26" s="7" t="n">
        <v>1.24</v>
      </c>
      <c r="F26" s="7" t="n">
        <v>6.5</v>
      </c>
      <c r="G26" s="6" t="n">
        <v>580</v>
      </c>
      <c r="H26" s="7" t="n">
        <v>17.5</v>
      </c>
      <c r="I26" s="7" t="n">
        <v>64</v>
      </c>
      <c r="J26" s="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K26" s="7" t="b">
        <v>0</v>
      </c>
      <c r="L26" s="7">
        <f>HYPERLINK("https://doi.org/10.1016/j.solener.2019.02.003","Shin (2019)")</f>
        <v/>
      </c>
      <c r="M26" s="7" t="n"/>
      <c r="N26" s="7" t="n"/>
      <c r="O26" s="7" t="n"/>
      <c r="P26" s="7" t="n"/>
    </row>
    <row r="27" ht="14.85" customFormat="1" customHeight="1" s="7">
      <c r="A27" s="6" t="n">
        <v>374</v>
      </c>
      <c r="B27" s="7" t="inlineStr">
        <is>
          <t>CIGS</t>
        </is>
      </c>
      <c r="C27" s="7" t="n">
        <v>20</v>
      </c>
      <c r="D27" s="7" t="n">
        <v>1.64</v>
      </c>
      <c r="E27" s="7" t="n">
        <v>0.34</v>
      </c>
      <c r="F27" s="7" t="n">
        <v>1.7</v>
      </c>
      <c r="G27" s="6" t="n">
        <v>495</v>
      </c>
      <c r="H27" s="7" t="n">
        <v>8.9</v>
      </c>
      <c r="I27" s="7" t="n">
        <v>38.6</v>
      </c>
      <c r="J27" s="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K27" s="7" t="b">
        <v>0</v>
      </c>
      <c r="L27" s="7">
        <f>HYPERLINK("https://doi.org/10.1038/srep04408","Moon (2014)")</f>
        <v/>
      </c>
      <c r="M27" s="7" t="n"/>
      <c r="N27" s="7" t="n"/>
      <c r="O27" s="7" t="n"/>
      <c r="P27" s="7" t="n"/>
    </row>
    <row r="28" ht="14.85" customFormat="1" customHeight="1" s="7">
      <c r="A28" s="6" t="n">
        <v>378</v>
      </c>
      <c r="B28" s="7" t="inlineStr">
        <is>
          <t>CIGS</t>
        </is>
      </c>
      <c r="C28" s="7" t="n">
        <v>26</v>
      </c>
      <c r="D28" s="7" t="n">
        <v>1.5</v>
      </c>
      <c r="E28" s="7" t="n">
        <v>1.53</v>
      </c>
      <c r="F28" s="7" t="n">
        <v>5.9</v>
      </c>
      <c r="G28" s="6" t="n">
        <v>710</v>
      </c>
      <c r="H28" s="7" t="n">
        <v>14.6</v>
      </c>
      <c r="I28" s="7" t="n">
        <v>56.9</v>
      </c>
      <c r="J28" s="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K28" s="7" t="b">
        <v>0</v>
      </c>
      <c r="L28" s="7">
        <f>HYPERLINK("https://doi.org/10.1039/C6TA01909A","Saifullah (2016)")</f>
        <v/>
      </c>
      <c r="M28" s="7" t="n"/>
      <c r="N28" s="7" t="n"/>
      <c r="O28" s="7" t="n"/>
      <c r="P28" s="7" t="n"/>
    </row>
    <row r="29" ht="14.85" customFormat="1" customHeight="1" s="7">
      <c r="A29" s="6" t="n">
        <v>369</v>
      </c>
      <c r="B29" s="7" t="inlineStr">
        <is>
          <t>Amorphous silicon</t>
        </is>
      </c>
      <c r="C29" s="7" t="n">
        <v>16</v>
      </c>
      <c r="D29" s="7" t="n">
        <v>1.83</v>
      </c>
      <c r="E29" s="7" t="n">
        <v>1.2</v>
      </c>
      <c r="F29" s="7" t="n">
        <v>7.5</v>
      </c>
      <c r="G29" s="6" t="n">
        <v>810</v>
      </c>
      <c r="H29" s="7" t="n">
        <v>14.2</v>
      </c>
      <c r="I29" s="7" t="n">
        <v>65.3</v>
      </c>
      <c r="J29" s="7" t="inlineStr">
        <is>
          <t>a-Si:H</t>
        </is>
      </c>
      <c r="K29" s="7" t="b">
        <v>0</v>
      </c>
      <c r="L29" s="7">
        <f>HYPERLINK("https://doi.org/10.1016/j.solmat.2019.110078","Cho (2019)")</f>
        <v/>
      </c>
      <c r="M29" s="7" t="n"/>
      <c r="N29" s="7" t="n"/>
      <c r="O29" s="7" t="n"/>
      <c r="P29" s="7" t="n"/>
    </row>
    <row r="30" ht="14.85" customFormat="1" customHeight="1" s="7">
      <c r="A30" s="6" t="n">
        <v>370</v>
      </c>
      <c r="B30" s="7" t="inlineStr">
        <is>
          <t>Amorphous silicon</t>
        </is>
      </c>
      <c r="C30" s="7" t="n">
        <v>17</v>
      </c>
      <c r="D30" s="7" t="n">
        <v>1.83</v>
      </c>
      <c r="E30" s="7" t="n">
        <v>1.31</v>
      </c>
      <c r="F30" s="7" t="n">
        <v>7.69</v>
      </c>
      <c r="G30" s="6" t="n">
        <v>810</v>
      </c>
      <c r="H30" s="7" t="n">
        <v>14.1</v>
      </c>
      <c r="I30" s="7" t="n">
        <v>67.3</v>
      </c>
      <c r="J30" s="7" t="inlineStr">
        <is>
          <t>a-Si:H</t>
        </is>
      </c>
      <c r="K30" s="7" t="b">
        <v>0</v>
      </c>
      <c r="L30" s="7">
        <f>HYPERLINK("https://doi.org/10.1016/j.solmat.2019.110078","Cho (2019)")</f>
        <v/>
      </c>
      <c r="M30" s="7" t="n"/>
      <c r="N30" s="7" t="n"/>
      <c r="O30" s="7" t="n"/>
      <c r="P30" s="7" t="n"/>
    </row>
    <row r="31" ht="14.85" customFormat="1" customHeight="1" s="7">
      <c r="A31" s="6" t="n">
        <v>371</v>
      </c>
      <c r="B31" s="7" t="inlineStr">
        <is>
          <t>Amorphous silicon</t>
        </is>
      </c>
      <c r="C31" s="7" t="n">
        <v>18</v>
      </c>
      <c r="D31" s="7" t="n">
        <v>2.05</v>
      </c>
      <c r="E31" s="7" t="n">
        <v>1.07</v>
      </c>
      <c r="F31" s="7" t="n">
        <v>5.93</v>
      </c>
      <c r="G31" s="6" t="n">
        <v>720</v>
      </c>
      <c r="H31" s="7" t="n">
        <v>14.1</v>
      </c>
      <c r="I31" s="7" t="n">
        <v>58.3</v>
      </c>
      <c r="J31" s="7" t="inlineStr">
        <is>
          <t>a-SiGe:H</t>
        </is>
      </c>
      <c r="K31" s="7" t="b">
        <v>0</v>
      </c>
      <c r="L31" s="7">
        <f>HYPERLINK("https://doi.org/10.1016/j.tsf.2013.03.039","Bandi (2013)")</f>
        <v/>
      </c>
      <c r="M31" s="7" t="n"/>
      <c r="N31" s="7" t="n"/>
      <c r="O31" s="7" t="n"/>
      <c r="P31" s="7" t="n"/>
    </row>
    <row r="32" ht="14.85" customFormat="1" customHeight="1" s="7">
      <c r="A32" s="6" t="n">
        <v>372</v>
      </c>
      <c r="B32" s="7" t="inlineStr">
        <is>
          <t>Amorphous silicon</t>
        </is>
      </c>
      <c r="C32" s="7" t="n">
        <v>19</v>
      </c>
      <c r="D32" s="7" t="n">
        <v>1.87</v>
      </c>
      <c r="E32" s="7" t="n">
        <v>1.38</v>
      </c>
      <c r="F32" s="7" t="n">
        <v>7.25</v>
      </c>
      <c r="G32" s="6" t="n">
        <v>820</v>
      </c>
      <c r="H32" s="7" t="n">
        <v>13.1</v>
      </c>
      <c r="I32" s="7" t="n">
        <v>67.59999999999999</v>
      </c>
      <c r="J32" s="7" t="inlineStr">
        <is>
          <t>a-Si:H</t>
        </is>
      </c>
      <c r="K32" s="7" t="b">
        <v>0</v>
      </c>
      <c r="L32" s="7">
        <f>HYPERLINK("https://doi.org/10.1016/j.solmat.2019.110079","Lukács (2019)")</f>
        <v/>
      </c>
      <c r="M32" s="7" t="n"/>
      <c r="N32" s="7" t="n"/>
      <c r="O32" s="7" t="n"/>
      <c r="P32" s="7" t="n"/>
    </row>
    <row r="33" ht="14.85" customFormat="1" customHeight="1" s="7">
      <c r="A33" s="6" t="n">
        <v>375</v>
      </c>
      <c r="B33" s="7" t="inlineStr">
        <is>
          <t>Amorphous silicon</t>
        </is>
      </c>
      <c r="C33" s="7" t="n">
        <v>22</v>
      </c>
      <c r="D33" s="7" t="n">
        <v>2.05</v>
      </c>
      <c r="E33" s="7" t="n">
        <v>1.2</v>
      </c>
      <c r="F33" s="7" t="n">
        <v>5.46</v>
      </c>
      <c r="G33" s="6" t="n">
        <v>760</v>
      </c>
      <c r="H33" s="7" t="n">
        <v>12.3</v>
      </c>
      <c r="I33" s="7" t="n">
        <v>58.6</v>
      </c>
      <c r="J33" s="7" t="inlineStr">
        <is>
          <t>a-Si:H</t>
        </is>
      </c>
      <c r="K33" s="7" t="b">
        <v>0</v>
      </c>
      <c r="L33" s="7">
        <f>HYPERLINK("https://doi.org/10.1016/j.tsf.2013.03.039","Bandi (2013)")</f>
        <v/>
      </c>
      <c r="M33" s="7" t="n"/>
      <c r="N33" s="7" t="n"/>
      <c r="O33" s="7" t="n"/>
      <c r="P33" s="7" t="n"/>
    </row>
    <row r="34" ht="14.85" customFormat="1" customHeight="1" s="7">
      <c r="A34" s="6" t="n">
        <v>376</v>
      </c>
      <c r="B34" s="7" t="inlineStr">
        <is>
          <t>Amorphous silicon</t>
        </is>
      </c>
      <c r="C34" s="7" t="n">
        <v>23</v>
      </c>
      <c r="D34" s="7" t="n">
        <v>1.92</v>
      </c>
      <c r="E34" s="7" t="n">
        <v>1.38</v>
      </c>
      <c r="F34" s="7" t="n">
        <v>6</v>
      </c>
      <c r="G34" s="6" t="n">
        <v>830</v>
      </c>
      <c r="H34" s="7" t="n">
        <v>10.6</v>
      </c>
      <c r="I34" s="7" t="n">
        <v>68.2</v>
      </c>
      <c r="J34" s="7" t="inlineStr">
        <is>
          <t>a-Si:H</t>
        </is>
      </c>
      <c r="K34" s="7" t="b">
        <v>0</v>
      </c>
      <c r="L34" s="7">
        <f>HYPERLINK("https://doi.org/10.1016/j.solmat.2019.110079","Lukács (2019)")</f>
        <v/>
      </c>
      <c r="M34" s="7" t="n"/>
      <c r="N34" s="7" t="n"/>
      <c r="O34" s="7" t="n"/>
      <c r="P34" s="7" t="n"/>
    </row>
    <row r="35" ht="14.85" customFormat="1" customHeight="1" s="7">
      <c r="A35" s="6" t="n">
        <v>377</v>
      </c>
      <c r="B35" s="7" t="inlineStr">
        <is>
          <t>Amorphous silicon</t>
        </is>
      </c>
      <c r="C35" s="7" t="n">
        <v>24</v>
      </c>
      <c r="D35" s="7" t="n">
        <v>1.68</v>
      </c>
      <c r="E35" s="7" t="n">
        <v>1.66</v>
      </c>
      <c r="F35" s="7" t="n">
        <v>6.9</v>
      </c>
      <c r="G35" s="6" t="n">
        <v>920</v>
      </c>
      <c r="H35" s="7" t="n">
        <v>10.7</v>
      </c>
      <c r="I35" s="7" t="n">
        <v>70.09999999999999</v>
      </c>
      <c r="J35" s="7" t="inlineStr">
        <is>
          <t>a-Si:H</t>
        </is>
      </c>
      <c r="K35" s="7" t="b">
        <v>0</v>
      </c>
      <c r="L35" s="7">
        <f>HYPERLINK("https://doi.org/10.1016/j.solmat.2014.05.042","Shekoofa (2014)")</f>
        <v/>
      </c>
      <c r="M35" s="7" t="n"/>
      <c r="N35" s="7" t="n"/>
      <c r="O35" s="7" t="n"/>
      <c r="P35" s="7" t="n"/>
    </row>
    <row r="36" ht="14.85" customFormat="1" customHeight="1" s="7">
      <c r="A36" s="6" t="n">
        <v>474</v>
      </c>
      <c r="B36" s="7" t="inlineStr">
        <is>
          <t>Amorphous silicon</t>
        </is>
      </c>
      <c r="C36" s="7" t="n">
        <v>45</v>
      </c>
      <c r="D36" s="7" t="n">
        <v>2.16</v>
      </c>
      <c r="E36" s="7" t="n">
        <v>0.5</v>
      </c>
      <c r="F36" s="7" t="n">
        <v>1.11</v>
      </c>
      <c r="G36" s="6" t="n">
        <v>596</v>
      </c>
      <c r="H36" s="7" t="n">
        <v>3.9</v>
      </c>
      <c r="I36" s="7" t="n">
        <v>47.8</v>
      </c>
      <c r="J36" s="7" t="inlineStr">
        <is>
          <t>a-Si:H</t>
        </is>
      </c>
      <c r="K36" s="7" t="b">
        <v>0</v>
      </c>
      <c r="L36" s="7">
        <f>HYPERLINK("https://doi.org/10.1002/solr.202100163","Lu (2021)")</f>
        <v/>
      </c>
      <c r="M36" s="7" t="n"/>
      <c r="N36" s="7" t="n"/>
      <c r="O36" s="7" t="n"/>
      <c r="P36" s="7" t="n"/>
    </row>
    <row r="37" ht="14.85" customFormat="1" customHeight="1" s="7">
      <c r="A37" s="6" t="n">
        <v>1610</v>
      </c>
      <c r="B37" s="7" t="inlineStr">
        <is>
          <t>Perovskite</t>
        </is>
      </c>
      <c r="C37" s="7" t="n">
        <v>1</v>
      </c>
      <c r="D37" s="7" t="n">
        <v>1.61</v>
      </c>
      <c r="E37" s="7" t="n">
        <v>0.172</v>
      </c>
      <c r="F37" s="7" t="n">
        <v>17.9</v>
      </c>
      <c r="G37" s="6" t="n">
        <v>1050</v>
      </c>
      <c r="H37" s="7" t="n">
        <v>21.8</v>
      </c>
      <c r="I37" s="7" t="n">
        <v>78.2</v>
      </c>
      <c r="J37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(MA</t>
          </r>
          <r>
            <rPr>
              <rFont val="Calibri"/>
              <sz val="11"/>
              <vertAlign val="subscript"/>
            </rPr>
            <t>0.17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0.17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37" s="7" t="b">
        <v>0</v>
      </c>
      <c r="L37" s="7">
        <f>HYPERLINK("https://doi.org/10.1021/acsenergylett.5c00903","De Luca (2025)")</f>
        <v/>
      </c>
      <c r="M37" s="7" t="n"/>
      <c r="N37" s="7" t="n"/>
      <c r="O37" s="7" t="n"/>
      <c r="P37" s="7" t="n"/>
    </row>
    <row r="38" ht="14.85" customFormat="1" customHeight="1" s="7">
      <c r="A38" s="6" t="n">
        <v>1660</v>
      </c>
      <c r="B38" s="7" t="inlineStr">
        <is>
          <t>Perovskite</t>
        </is>
      </c>
      <c r="C38" s="7" t="n">
        <v>2</v>
      </c>
      <c r="D38" s="7" t="n">
        <v>1.69</v>
      </c>
      <c r="E38" s="7" t="n">
        <v>0.502</v>
      </c>
      <c r="F38" s="7" t="n">
        <v>20.4</v>
      </c>
      <c r="G38" s="6" t="n">
        <v>1230</v>
      </c>
      <c r="H38" s="7" t="n">
        <v>19.8</v>
      </c>
      <c r="I38" s="7" t="n">
        <v>83.8</v>
      </c>
      <c r="J38" s="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38" s="7" t="b">
        <v>0</v>
      </c>
      <c r="L38" s="7">
        <f>HYPERLINK("https://doi.org/10.1002/aenm.202404180","Du (2025)")</f>
        <v/>
      </c>
      <c r="M38" s="7" t="n"/>
      <c r="N38" s="7" t="n"/>
      <c r="O38" s="7" t="n"/>
      <c r="P38" s="7" t="n"/>
    </row>
    <row r="39" ht="14.85" customFormat="1" customHeight="1" s="7">
      <c r="A39" s="6" t="n">
        <v>1710</v>
      </c>
      <c r="B39" s="7" t="inlineStr">
        <is>
          <t>Perovskite</t>
        </is>
      </c>
      <c r="C39" s="7" t="n">
        <v>3</v>
      </c>
      <c r="D39" s="7" t="n">
        <v>1.8</v>
      </c>
      <c r="E39" s="7" t="n">
        <v>0.45</v>
      </c>
      <c r="F39" s="7" t="n">
        <v>17.2</v>
      </c>
      <c r="G39" s="6" t="n">
        <v>1240</v>
      </c>
      <c r="H39" s="7" t="n">
        <v>17.4</v>
      </c>
      <c r="I39" s="7" t="n">
        <v>79.59999999999999</v>
      </c>
      <c r="J39" s="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/</t>
          </r>
          <r>
            <rPr>
              <rFont val="Calibri"/>
              <sz val="11"/>
            </rPr>
            <t>CF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PEAI</t>
          </r>
        </is>
      </c>
      <c r="K39" s="7" t="b">
        <v>0</v>
      </c>
      <c r="L39" s="7">
        <f>HYPERLINK("https://doi.org/10.1016/j.cej.2024.156962","Shi (2024)")</f>
        <v/>
      </c>
      <c r="M39" s="7" t="n"/>
      <c r="N39" s="7" t="n"/>
      <c r="O39" s="7" t="n"/>
      <c r="P39" s="7" t="n"/>
    </row>
    <row r="40" ht="14.85" customFormat="1" customHeight="1" s="7">
      <c r="A40" s="6" t="n">
        <v>644</v>
      </c>
      <c r="B40" s="7" t="inlineStr">
        <is>
          <t>Perovskite</t>
        </is>
      </c>
      <c r="C40" s="7" t="n">
        <v>5</v>
      </c>
      <c r="D40" s="7" t="n">
        <v>1.8</v>
      </c>
      <c r="E40" s="7" t="n">
        <v>0.6929999999999999</v>
      </c>
      <c r="F40" s="7" t="n">
        <v>15.1</v>
      </c>
      <c r="G40" s="6" t="n">
        <v>1290</v>
      </c>
      <c r="H40" s="7" t="n">
        <v>15</v>
      </c>
      <c r="I40" s="7" t="n">
        <v>77.90000000000001</v>
      </c>
      <c r="J40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0.08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1.8</t>
          </r>
        </is>
      </c>
      <c r="K40" s="7" t="b">
        <v>0</v>
      </c>
      <c r="L40" s="7">
        <f>HYPERLINK("https://doi.org/10.1002/aenm.202202438","Lai (2022)")</f>
        <v/>
      </c>
      <c r="M40" s="7" t="n"/>
      <c r="N40" s="7" t="n"/>
      <c r="O40" s="7" t="n"/>
      <c r="P40" s="7" t="n"/>
    </row>
    <row r="41" ht="14.85" customFormat="1" customHeight="1" s="7">
      <c r="A41" s="6" t="n">
        <v>275</v>
      </c>
      <c r="B41" s="7" t="inlineStr">
        <is>
          <t>Perovskite</t>
        </is>
      </c>
      <c r="C41" s="7" t="n">
        <v>6</v>
      </c>
      <c r="D41" s="7" t="n">
        <v>1.57</v>
      </c>
      <c r="E41" s="7" t="n">
        <v>0.772</v>
      </c>
      <c r="F41" s="7" t="n">
        <v>13</v>
      </c>
      <c r="G41" s="6" t="n">
        <v>970</v>
      </c>
      <c r="H41" s="7" t="n">
        <v>19.1</v>
      </c>
      <c r="I41" s="7" t="n">
        <v>70.2</v>
      </c>
      <c r="J41" s="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-xClx</t>
          </r>
        </is>
      </c>
      <c r="K41" s="7" t="b">
        <v>0</v>
      </c>
      <c r="L41" s="7">
        <f>HYPERLINK("https://doi.org/10.1039/C5TA08450D","Ramírez Quiroz (2015)")</f>
        <v/>
      </c>
      <c r="M41" s="7" t="n"/>
      <c r="N41" s="7" t="n"/>
      <c r="O41" s="7" t="n"/>
      <c r="P41" s="7" t="n"/>
    </row>
    <row r="42" ht="14.85" customFormat="1" customHeight="1" s="7">
      <c r="A42" s="6" t="n">
        <v>737</v>
      </c>
      <c r="B42" s="7" t="inlineStr">
        <is>
          <t>Perovskite</t>
        </is>
      </c>
      <c r="C42" s="7" t="n">
        <v>7</v>
      </c>
      <c r="D42" s="7" t="n">
        <v>1.62</v>
      </c>
      <c r="E42" s="7" t="n">
        <v>1.28</v>
      </c>
      <c r="F42" s="7" t="n">
        <v>18.3</v>
      </c>
      <c r="G42" s="6" t="n">
        <v>1100</v>
      </c>
      <c r="H42" s="7" t="n">
        <v>21.9</v>
      </c>
      <c r="I42" s="7" t="n">
        <v>75.90000000000001</v>
      </c>
      <c r="J42" s="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+</t>
          </r>
          <r>
            <rPr>
              <rFont val="Calibri"/>
              <sz val="11"/>
            </rPr>
            <t>4%MAPbBr3</t>
          </r>
        </is>
      </c>
      <c r="K42" s="7" t="b">
        <v>0</v>
      </c>
      <c r="L42" s="7">
        <f>HYPERLINK("https://doi.org/10.1039/D2TA08362K","Yang (2023)")</f>
        <v/>
      </c>
      <c r="M42" s="7" t="n"/>
      <c r="N42" s="7" t="n"/>
      <c r="O42" s="7" t="n"/>
      <c r="P42" s="7" t="n"/>
    </row>
    <row r="43" ht="14.85" customFormat="1" customHeight="1" s="7">
      <c r="A43" s="6" t="n">
        <v>614</v>
      </c>
      <c r="B43" s="7" t="inlineStr">
        <is>
          <t>Perovskite</t>
        </is>
      </c>
      <c r="C43" s="7" t="n">
        <v>9</v>
      </c>
      <c r="D43" s="7" t="n">
        <v>1.63</v>
      </c>
      <c r="E43" s="7" t="n">
        <v>1.6</v>
      </c>
      <c r="F43" s="7" t="n">
        <v>17.8</v>
      </c>
      <c r="G43" s="6" t="n">
        <v>1120</v>
      </c>
      <c r="H43" s="7" t="n">
        <v>19.3</v>
      </c>
      <c r="I43" s="7" t="n">
        <v>82.7</v>
      </c>
      <c r="J43" s="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0.87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0.13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0.87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0.13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43" s="7" t="b">
        <v>0</v>
      </c>
      <c r="L43" s="7">
        <f>HYPERLINK("https://doi.org/10.1002/adfm.202111760","Yoon (2022)")</f>
        <v/>
      </c>
      <c r="M43" s="7" t="n"/>
      <c r="N43" s="7" t="n"/>
      <c r="O43" s="7" t="n"/>
      <c r="P43" s="7" t="n"/>
    </row>
    <row r="44" ht="14.85" customFormat="1" customHeight="1" s="7">
      <c r="A44" s="6" t="n">
        <v>1450</v>
      </c>
      <c r="B44" s="7" t="inlineStr">
        <is>
          <t>Perovskite</t>
        </is>
      </c>
      <c r="C44" s="7" t="n">
        <v>10</v>
      </c>
      <c r="D44" s="7" t="n">
        <v>1.77</v>
      </c>
      <c r="E44" s="7" t="n">
        <v>1.82</v>
      </c>
      <c r="F44" s="7" t="n">
        <v>18.5</v>
      </c>
      <c r="G44" s="6" t="n">
        <v>1300</v>
      </c>
      <c r="H44" s="7" t="n">
        <v>16.8</v>
      </c>
      <c r="I44" s="7" t="n">
        <v>84.7</v>
      </c>
      <c r="J44" s="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44" s="7" t="b">
        <v>0</v>
      </c>
      <c r="L44" s="7">
        <f>HYPERLINK("https://doi.org/10.1039/D4EE02483D","Guan (2024)")</f>
        <v/>
      </c>
      <c r="M44" s="7" t="n"/>
      <c r="N44" s="7" t="n"/>
      <c r="O44" s="7" t="n"/>
      <c r="P44" s="7" t="n"/>
    </row>
    <row r="45" ht="14.85" customFormat="1" customHeight="1" s="7">
      <c r="A45" s="6" t="n">
        <v>866</v>
      </c>
      <c r="B45" s="7" t="inlineStr">
        <is>
          <t>Perovskite</t>
        </is>
      </c>
      <c r="C45" s="7" t="n">
        <v>12</v>
      </c>
      <c r="D45" s="7" t="n">
        <v>1.8</v>
      </c>
      <c r="E45" s="7" t="n">
        <v>1.8</v>
      </c>
      <c r="F45" s="7" t="n">
        <v>15</v>
      </c>
      <c r="G45" s="6" t="n">
        <v>1940</v>
      </c>
      <c r="H45" s="7" t="n">
        <v>11.4</v>
      </c>
      <c r="I45" s="7" t="n">
        <v>67.8</v>
      </c>
      <c r="J45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1.2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1.8</t>
          </r>
        </is>
      </c>
      <c r="K45" s="7" t="b">
        <v>0</v>
      </c>
      <c r="L45" s="7">
        <f>HYPERLINK("https://doi.org/10.1039/D2EE04137E","Ritzer (2023)")</f>
        <v/>
      </c>
      <c r="M45" s="7" t="n"/>
      <c r="N45" s="7" t="n"/>
      <c r="O45" s="7" t="n"/>
      <c r="P45" s="7" t="n"/>
    </row>
    <row r="46" ht="14.85" customFormat="1" customHeight="1" s="7">
      <c r="A46" s="6" t="n">
        <v>274</v>
      </c>
      <c r="B46" s="7" t="inlineStr">
        <is>
          <t>Perovskite</t>
        </is>
      </c>
      <c r="C46" s="7" t="n">
        <v>13</v>
      </c>
      <c r="D46" s="7" t="n">
        <v>1.67</v>
      </c>
      <c r="E46" s="7" t="n">
        <v>1.94</v>
      </c>
      <c r="F46" s="7" t="n">
        <v>14.9</v>
      </c>
      <c r="G46" s="6" t="n">
        <v>1100</v>
      </c>
      <c r="H46" s="7" t="n">
        <v>19.8</v>
      </c>
      <c r="I46" s="7" t="n">
        <v>68.40000000000001</v>
      </c>
      <c r="J46" s="7" t="inlineStr">
        <is>
          <r>
            <rPr>
              <rFont val="Calibri"/>
              <sz val="11"/>
            </rPr>
            <t>MAPbBr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2.5</t>
          </r>
        </is>
      </c>
      <c r="K46" s="7" t="b">
        <v>0</v>
      </c>
      <c r="L46" s="7">
        <f>HYPERLINK("https://doi.org/10.1039/C8TA07318J","Yuan (2018)")</f>
        <v/>
      </c>
      <c r="M46" s="7" t="n"/>
      <c r="N46" s="7" t="n"/>
      <c r="O46" s="7" t="n"/>
      <c r="P46" s="7" t="n"/>
    </row>
    <row r="47" ht="14.85" customFormat="1" customHeight="1" s="7">
      <c r="A47" s="6" t="n">
        <v>298</v>
      </c>
      <c r="B47" s="7" t="inlineStr">
        <is>
          <t>Perovskite</t>
        </is>
      </c>
      <c r="C47" s="7" t="n">
        <v>14</v>
      </c>
      <c r="D47" s="7" t="n">
        <v>1.55</v>
      </c>
      <c r="E47" s="7" t="n">
        <v>1.04</v>
      </c>
      <c r="F47" s="7" t="n">
        <v>7.3</v>
      </c>
      <c r="G47" s="6" t="n">
        <v>1040</v>
      </c>
      <c r="H47" s="7" t="n">
        <v>13.4</v>
      </c>
      <c r="I47" s="7" t="n">
        <v>52.5</v>
      </c>
      <c r="J47" s="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</is>
      </c>
      <c r="K47" s="7" t="b">
        <v>0</v>
      </c>
      <c r="L47" s="7">
        <f>HYPERLINK("https://doi.org/10.1039/C4EE01389A","Roldán-Carmona (2014)")</f>
        <v/>
      </c>
      <c r="M47" s="7" t="n"/>
      <c r="N47" s="7" t="n"/>
      <c r="O47" s="7" t="n"/>
      <c r="P47" s="7" t="n"/>
    </row>
    <row r="48" ht="14.85" customFormat="1" customHeight="1" s="7">
      <c r="A48" s="6" t="n">
        <v>609</v>
      </c>
      <c r="B48" s="7" t="inlineStr">
        <is>
          <t>Perovskite</t>
        </is>
      </c>
      <c r="C48" s="7" t="n">
        <v>15</v>
      </c>
      <c r="D48" s="7" t="n">
        <v>1.67</v>
      </c>
      <c r="E48" s="7" t="n">
        <v>2.06</v>
      </c>
      <c r="F48" s="7" t="n">
        <v>13.7</v>
      </c>
      <c r="G48" s="6" t="n">
        <v>1100</v>
      </c>
      <c r="H48" s="7" t="n">
        <v>17.1</v>
      </c>
      <c r="I48" s="7" t="n">
        <v>73</v>
      </c>
      <c r="J48" s="7" t="inlineStr">
        <is>
          <t>Cs0.05(MA0.17FA0.83)0.95Pb- (I0.83Br0.17)3</t>
        </is>
      </c>
      <c r="K48" s="7" t="b">
        <v>0</v>
      </c>
      <c r="L48" s="7">
        <f>HYPERLINK("https://doi.org/10.1021/acsami.1c22748","Lie (2022)")</f>
        <v/>
      </c>
      <c r="M48" s="7" t="n"/>
      <c r="N48" s="7" t="n"/>
      <c r="O48" s="7" t="n"/>
      <c r="P48" s="7" t="n"/>
    </row>
    <row r="49" ht="14.85" customFormat="1" customHeight="1" s="7">
      <c r="A49" s="6" t="n">
        <v>277</v>
      </c>
      <c r="B49" s="7" t="inlineStr">
        <is>
          <t>Perovskite</t>
        </is>
      </c>
      <c r="C49" s="7" t="n">
        <v>16</v>
      </c>
      <c r="D49" s="7" t="n">
        <v>1.76</v>
      </c>
      <c r="E49" s="7" t="n">
        <v>2.19</v>
      </c>
      <c r="F49" s="7" t="n">
        <v>13.7</v>
      </c>
      <c r="G49" s="6" t="n">
        <v>1120</v>
      </c>
      <c r="H49" s="7" t="n">
        <v>16.7</v>
      </c>
      <c r="I49" s="7" t="n">
        <v>73.2</v>
      </c>
      <c r="J49" s="7" t="inlineStr">
        <is>
          <r>
            <rPr>
              <rFont val="Calibri"/>
              <sz val="11"/>
            </rPr>
            <t>MAPbBrI</t>
          </r>
          <r>
            <rPr>
              <rFont val="Calibri"/>
              <sz val="11"/>
              <vertAlign val="subscript"/>
            </rPr>
            <t>2</t>
          </r>
        </is>
      </c>
      <c r="K49" s="7" t="b">
        <v>0</v>
      </c>
      <c r="L49" s="7">
        <f>HYPERLINK("https://doi.org/10.1039/C8TA07318J","Yuan (2018)")</f>
        <v/>
      </c>
      <c r="M49" s="7" t="n"/>
      <c r="N49" s="7" t="n"/>
      <c r="O49" s="7" t="n"/>
      <c r="P49" s="7" t="n"/>
    </row>
    <row r="50" ht="14.85" customFormat="1" customHeight="1" s="7">
      <c r="A50" s="6" t="n">
        <v>278</v>
      </c>
      <c r="B50" s="7" t="inlineStr">
        <is>
          <t>Perovskite</t>
        </is>
      </c>
      <c r="C50" s="7" t="n">
        <v>17</v>
      </c>
      <c r="D50" s="7" t="n">
        <v>1.65</v>
      </c>
      <c r="E50" s="7" t="n">
        <v>2.18</v>
      </c>
      <c r="F50" s="7" t="n">
        <v>12.8</v>
      </c>
      <c r="G50" s="6" t="n">
        <v>1040</v>
      </c>
      <c r="H50" s="7" t="n">
        <v>16.6</v>
      </c>
      <c r="I50" s="7" t="n">
        <v>74.09999999999999</v>
      </c>
      <c r="J50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50" s="7" t="b">
        <v>0</v>
      </c>
      <c r="L50" s="7">
        <f>HYPERLINK("https://doi.org/10.1002/aenm.201601128","Chen (2016)")</f>
        <v/>
      </c>
      <c r="M50" s="7" t="n"/>
      <c r="N50" s="7" t="n"/>
      <c r="O50" s="7" t="n"/>
      <c r="P50" s="7" t="n"/>
    </row>
    <row r="51" ht="14.85" customFormat="1" customHeight="1" s="7">
      <c r="A51" s="6" t="n">
        <v>1300</v>
      </c>
      <c r="B51" s="7" t="inlineStr">
        <is>
          <t>Perovskite</t>
        </is>
      </c>
      <c r="C51" s="7" t="n">
        <v>18</v>
      </c>
      <c r="D51" s="7" t="n">
        <v>1.73</v>
      </c>
      <c r="E51" s="7" t="n">
        <v>2.5</v>
      </c>
      <c r="F51" s="7" t="n">
        <v>14.1</v>
      </c>
      <c r="G51" s="6" t="n">
        <v>1230</v>
      </c>
      <c r="H51" s="7" t="n">
        <v>15.9</v>
      </c>
      <c r="I51" s="7" t="n">
        <v>72.3</v>
      </c>
      <c r="J51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PbBrI</t>
          </r>
          <r>
            <rPr>
              <rFont val="Calibri"/>
              <sz val="11"/>
              <vertAlign val="subscript"/>
            </rPr>
            <t>2</t>
          </r>
        </is>
      </c>
      <c r="K51" s="7" t="b">
        <v>0</v>
      </c>
      <c r="L51" s="7">
        <f>HYPERLINK("https://doi.org/10.1002/aenm.202402473","Sharma (2024)")</f>
        <v/>
      </c>
      <c r="M51" s="7" t="n"/>
      <c r="N51" s="7" t="n"/>
      <c r="O51" s="7" t="n"/>
      <c r="P51" s="7" t="n"/>
    </row>
    <row r="52" ht="14.85" customFormat="1" customHeight="1" s="7">
      <c r="A52" s="6" t="n">
        <v>295</v>
      </c>
      <c r="B52" s="7" t="inlineStr">
        <is>
          <t>Perovskite</t>
        </is>
      </c>
      <c r="C52" s="7" t="n">
        <v>19</v>
      </c>
      <c r="D52" s="7" t="n">
        <v>1.62</v>
      </c>
      <c r="E52" s="7" t="n">
        <v>2.43</v>
      </c>
      <c r="F52" s="7" t="n">
        <v>12.8</v>
      </c>
      <c r="G52" s="6" t="n">
        <v>1030</v>
      </c>
      <c r="H52" s="7" t="n">
        <v>16.5</v>
      </c>
      <c r="I52" s="7" t="n">
        <v>75.3</v>
      </c>
      <c r="J52" s="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-xClx</t>
          </r>
        </is>
      </c>
      <c r="K52" s="7" t="b">
        <v>0</v>
      </c>
      <c r="L52" s="7">
        <f>HYPERLINK("https://doi.org/10.1002/aenm.201601055","Kwon (2016)")</f>
        <v/>
      </c>
      <c r="M52" s="7" t="n"/>
      <c r="N52" s="7" t="n"/>
      <c r="O52" s="7" t="n"/>
      <c r="P52" s="7" t="n"/>
    </row>
    <row r="53" ht="14.85" customFormat="1" customHeight="1" s="7">
      <c r="A53" s="6" t="n">
        <v>293</v>
      </c>
      <c r="B53" s="7" t="inlineStr">
        <is>
          <t>Perovskite</t>
        </is>
      </c>
      <c r="C53" s="7" t="n">
        <v>21</v>
      </c>
      <c r="D53" s="7" t="n">
        <v>1.6</v>
      </c>
      <c r="E53" s="7" t="n">
        <v>1.8</v>
      </c>
      <c r="F53" s="7" t="n">
        <v>8.5</v>
      </c>
      <c r="G53" s="6" t="n">
        <v>964</v>
      </c>
      <c r="H53" s="7" t="n">
        <v>13.1</v>
      </c>
      <c r="I53" s="7" t="n">
        <v>67.3</v>
      </c>
      <c r="J53" s="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-xClx</t>
          </r>
        </is>
      </c>
      <c r="K53" s="7" t="b">
        <v>0</v>
      </c>
      <c r="L53" s="7">
        <f>HYPERLINK("https://doi.org/10.1039/C4NR06033D","Guo (2015)")</f>
        <v/>
      </c>
      <c r="M53" s="7" t="n"/>
      <c r="N53" s="7" t="n"/>
      <c r="O53" s="7" t="n"/>
      <c r="P53" s="7" t="n"/>
    </row>
    <row r="54" ht="14.85" customFormat="1" customHeight="1" s="7">
      <c r="A54" s="6" t="n">
        <v>291</v>
      </c>
      <c r="B54" s="7" t="inlineStr">
        <is>
          <t>Perovskite</t>
        </is>
      </c>
      <c r="C54" s="7" t="n">
        <v>22</v>
      </c>
      <c r="D54" s="7" t="n">
        <v>1.63</v>
      </c>
      <c r="E54" s="7" t="n">
        <v>2.28</v>
      </c>
      <c r="F54" s="7" t="n">
        <v>10.2</v>
      </c>
      <c r="G54" s="6" t="n">
        <v>1070</v>
      </c>
      <c r="H54" s="7" t="n">
        <v>12.2</v>
      </c>
      <c r="I54" s="7" t="n">
        <v>78.09999999999999</v>
      </c>
      <c r="J54" s="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</is>
      </c>
      <c r="K54" s="7" t="b">
        <v>0</v>
      </c>
      <c r="L54" s="7">
        <f>HYPERLINK("https://doi.org/10.1002/aenm.201500486","Jung (2015)")</f>
        <v/>
      </c>
      <c r="M54" s="7" t="n"/>
      <c r="N54" s="7" t="n"/>
      <c r="O54" s="7" t="n"/>
      <c r="P54" s="7" t="n"/>
    </row>
    <row r="55" ht="14.85" customFormat="1" customHeight="1" s="7">
      <c r="A55" s="6" t="n">
        <v>626</v>
      </c>
      <c r="B55" s="7" t="inlineStr">
        <is>
          <t>Perovskite</t>
        </is>
      </c>
      <c r="C55" s="7" t="n">
        <v>23</v>
      </c>
      <c r="D55" s="7" t="n">
        <v>1.96</v>
      </c>
      <c r="E55" s="7" t="n">
        <v>2.76</v>
      </c>
      <c r="F55" s="7" t="n">
        <v>12</v>
      </c>
      <c r="G55" s="6" t="n">
        <v>1290</v>
      </c>
      <c r="H55" s="7" t="n">
        <v>12.7</v>
      </c>
      <c r="I55" s="7" t="n">
        <v>73.5</v>
      </c>
      <c r="J55" s="7" t="inlineStr">
        <is>
          <r>
            <rPr>
              <rFont val="Calibri"/>
              <sz val="11"/>
            </rPr>
            <t>CsFA</t>
          </r>
          <r>
            <rPr>
              <rFont val="Calibri"/>
              <sz val="11"/>
              <vertAlign val="subscript"/>
            </rPr>
            <t>3</t>
          </r>
        </is>
      </c>
      <c r="K55" s="7" t="b">
        <v>0</v>
      </c>
      <c r="L55" s="7">
        <f>HYPERLINK("https://doi.org/10.1002/advs.202201487","Yu (2022)")</f>
        <v/>
      </c>
      <c r="M55" s="7" t="n"/>
      <c r="N55" s="7" t="n"/>
      <c r="O55" s="7" t="n"/>
      <c r="P55" s="7" t="n"/>
    </row>
    <row r="56" ht="14.85" customFormat="1" customHeight="1" s="7">
      <c r="A56" s="6" t="n">
        <v>289</v>
      </c>
      <c r="B56" s="7" t="inlineStr">
        <is>
          <t>Perovskite</t>
        </is>
      </c>
      <c r="C56" s="7" t="n">
        <v>24</v>
      </c>
      <c r="D56" s="7" t="n">
        <v>1.87</v>
      </c>
      <c r="E56" s="7" t="n">
        <v>2.26</v>
      </c>
      <c r="F56" s="7" t="n">
        <v>9.4</v>
      </c>
      <c r="G56" s="6" t="n">
        <v>1120</v>
      </c>
      <c r="H56" s="7" t="n">
        <v>13.6</v>
      </c>
      <c r="I56" s="7" t="n">
        <v>61.7</v>
      </c>
      <c r="J56" s="7" t="inlineStr">
        <is>
          <r>
            <rPr>
              <rFont val="Calibri"/>
              <sz val="11"/>
            </rPr>
            <t>MAPbBr</t>
          </r>
          <r>
            <rPr>
              <rFont val="Calibri"/>
              <sz val="11"/>
              <vertAlign val="subscript"/>
            </rPr>
            <t>1.5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1.5</t>
          </r>
        </is>
      </c>
      <c r="K56" s="7" t="b">
        <v>0</v>
      </c>
      <c r="L56" s="7">
        <f>HYPERLINK("https://doi.org/10.1039/C8TA07318J","Yuan (2018)")</f>
        <v/>
      </c>
      <c r="M56" s="7" t="n"/>
      <c r="N56" s="7" t="n"/>
      <c r="O56" s="7" t="n"/>
      <c r="P56" s="7" t="n"/>
    </row>
    <row r="57" ht="14.85" customFormat="1" customHeight="1" s="7">
      <c r="A57" s="6" t="n">
        <v>299</v>
      </c>
      <c r="B57" s="7" t="inlineStr">
        <is>
          <t>Perovskite</t>
        </is>
      </c>
      <c r="C57" s="7" t="n">
        <v>26</v>
      </c>
      <c r="D57" s="7" t="n">
        <v>1.62</v>
      </c>
      <c r="E57" s="7" t="n">
        <v>3.02</v>
      </c>
      <c r="F57" s="7" t="n">
        <v>11.7</v>
      </c>
      <c r="G57" s="6" t="n">
        <v>990</v>
      </c>
      <c r="H57" s="7" t="n">
        <v>15.9</v>
      </c>
      <c r="I57" s="7" t="n">
        <v>74.3</v>
      </c>
      <c r="J57" s="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-xClx</t>
          </r>
        </is>
      </c>
      <c r="K57" s="7" t="b">
        <v>0</v>
      </c>
      <c r="L57" s="7">
        <f>HYPERLINK("https://doi.org/10.1002/aenm.201601055","Kwon (2016)")</f>
        <v/>
      </c>
      <c r="M57" s="7" t="n"/>
      <c r="N57" s="7" t="n"/>
      <c r="O57" s="7" t="n"/>
      <c r="P57" s="7" t="n"/>
    </row>
    <row r="58" ht="14.85" customFormat="1" customHeight="1" s="7">
      <c r="A58" s="6" t="n">
        <v>292</v>
      </c>
      <c r="B58" s="7" t="inlineStr">
        <is>
          <t>Perovskite</t>
        </is>
      </c>
      <c r="C58" s="7" t="n">
        <v>27</v>
      </c>
      <c r="D58" s="7" t="n">
        <v>1.6</v>
      </c>
      <c r="E58" s="7" t="n">
        <v>3.27</v>
      </c>
      <c r="F58" s="7" t="n">
        <v>12.1</v>
      </c>
      <c r="G58" s="6" t="n">
        <v>1000</v>
      </c>
      <c r="H58" s="7" t="n">
        <v>18.3</v>
      </c>
      <c r="I58" s="7" t="n">
        <v>66.09999999999999</v>
      </c>
      <c r="J58" s="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</is>
      </c>
      <c r="K58" s="7" t="b">
        <v>0</v>
      </c>
      <c r="L58" s="7">
        <f>HYPERLINK("https://doi.org/10.1039/C8TA07318J","Yuan (2018)")</f>
        <v/>
      </c>
      <c r="M58" s="7" t="n"/>
      <c r="N58" s="7" t="n"/>
      <c r="O58" s="7" t="n"/>
      <c r="P58" s="7" t="n"/>
    </row>
    <row r="59" ht="14.85" customFormat="1" customHeight="1" s="7">
      <c r="A59" s="6" t="n">
        <v>302</v>
      </c>
      <c r="B59" s="7" t="inlineStr">
        <is>
          <t>Perovskite</t>
        </is>
      </c>
      <c r="C59" s="7" t="n">
        <v>29</v>
      </c>
      <c r="D59" s="7" t="n">
        <v>1.57</v>
      </c>
      <c r="E59" s="7" t="n">
        <v>2.27</v>
      </c>
      <c r="F59" s="7" t="n">
        <v>7.8</v>
      </c>
      <c r="G59" s="6" t="n">
        <v>970</v>
      </c>
      <c r="H59" s="7" t="n">
        <v>11.6</v>
      </c>
      <c r="I59" s="7" t="n">
        <v>69.3</v>
      </c>
      <c r="J59" s="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-xClx</t>
          </r>
        </is>
      </c>
      <c r="K59" s="7" t="b">
        <v>0</v>
      </c>
      <c r="L59" s="7">
        <f>HYPERLINK("https://doi.org/10.1039/C5TA08450D","Ramírez Quiroz (2015)")</f>
        <v/>
      </c>
      <c r="M59" s="7" t="n"/>
      <c r="N59" s="7" t="n"/>
      <c r="O59" s="7" t="n"/>
      <c r="P59" s="7" t="n"/>
    </row>
    <row r="60" ht="14.85" customFormat="1" customHeight="1" s="7">
      <c r="A60" s="6" t="n">
        <v>296</v>
      </c>
      <c r="B60" s="7" t="inlineStr">
        <is>
          <t>Perovskite</t>
        </is>
      </c>
      <c r="C60" s="7" t="n">
        <v>30</v>
      </c>
      <c r="D60" s="7" t="n">
        <v>1.65</v>
      </c>
      <c r="E60" s="7" t="n">
        <v>2.22</v>
      </c>
      <c r="F60" s="7" t="n">
        <v>7.4</v>
      </c>
      <c r="G60" s="6" t="n">
        <v>1010</v>
      </c>
      <c r="H60" s="7" t="n">
        <v>11.8</v>
      </c>
      <c r="I60" s="7" t="n">
        <v>62.1</v>
      </c>
      <c r="J60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K60" s="7" t="b">
        <v>0</v>
      </c>
      <c r="L60" s="7">
        <f>HYPERLINK("https://doi.org/10.1016/j.nanoen.2020.104635","Yu (2020)")</f>
        <v/>
      </c>
      <c r="M60" s="7" t="n"/>
      <c r="N60" s="7" t="n"/>
      <c r="O60" s="7" t="n"/>
      <c r="P60" s="7" t="n"/>
    </row>
    <row r="61" ht="14.85" customFormat="1" customHeight="1" s="7">
      <c r="A61" s="6" t="n">
        <v>297</v>
      </c>
      <c r="B61" s="7" t="inlineStr">
        <is>
          <t>Perovskite</t>
        </is>
      </c>
      <c r="C61" s="7" t="n">
        <v>31</v>
      </c>
      <c r="D61" s="7" t="n">
        <v>1.69</v>
      </c>
      <c r="E61" s="7" t="n">
        <v>3.69</v>
      </c>
      <c r="F61" s="7" t="n">
        <v>11.9</v>
      </c>
      <c r="G61" s="6" t="n">
        <v>1050</v>
      </c>
      <c r="H61" s="7" t="n">
        <v>16.3</v>
      </c>
      <c r="I61" s="7" t="n">
        <v>69.5</v>
      </c>
      <c r="J61" s="7" t="inlineStr">
        <is>
          <r>
            <rPr>
              <rFont val="Calibri"/>
              <sz val="11"/>
            </rPr>
            <t>MAPbBr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2.5</t>
          </r>
        </is>
      </c>
      <c r="K61" s="7" t="b">
        <v>0</v>
      </c>
      <c r="L61" s="7">
        <f>HYPERLINK("https://doi.org/10.1039/C8TA07318J","Yuan (2018)")</f>
        <v/>
      </c>
      <c r="M61" s="7" t="n"/>
      <c r="N61" s="7" t="n"/>
      <c r="O61" s="7" t="n"/>
      <c r="P61" s="7" t="n"/>
    </row>
    <row r="62" ht="14.85" customFormat="1" customHeight="1" s="7">
      <c r="A62" s="6" t="n">
        <v>305</v>
      </c>
      <c r="B62" s="7" t="inlineStr">
        <is>
          <t>Perovskite</t>
        </is>
      </c>
      <c r="C62" s="7" t="n">
        <v>35</v>
      </c>
      <c r="D62" s="7" t="n">
        <v>1.63</v>
      </c>
      <c r="E62" s="7" t="n">
        <v>3.64</v>
      </c>
      <c r="F62" s="7" t="n">
        <v>10.3</v>
      </c>
      <c r="G62" s="6" t="n">
        <v>1000</v>
      </c>
      <c r="H62" s="7" t="n">
        <v>13.6</v>
      </c>
      <c r="I62" s="7" t="n">
        <v>75.7</v>
      </c>
      <c r="J62" s="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-xClx</t>
          </r>
        </is>
      </c>
      <c r="K62" s="7" t="b">
        <v>0</v>
      </c>
      <c r="L62" s="7">
        <f>HYPERLINK("https://doi.org/10.1002/aenm.201601055","Kwon (2016)")</f>
        <v/>
      </c>
      <c r="M62" s="7" t="n"/>
      <c r="N62" s="7" t="n"/>
      <c r="O62" s="7" t="n"/>
      <c r="P62" s="7" t="n"/>
    </row>
    <row r="63" ht="14.85" customFormat="1" customHeight="1" s="7">
      <c r="A63" s="6" t="n">
        <v>300</v>
      </c>
      <c r="B63" s="7" t="inlineStr">
        <is>
          <t>Perovskite</t>
        </is>
      </c>
      <c r="C63" s="7" t="n">
        <v>36</v>
      </c>
      <c r="D63" s="7" t="n">
        <v>1.79</v>
      </c>
      <c r="E63" s="7" t="n">
        <v>3.71</v>
      </c>
      <c r="F63" s="7" t="n">
        <v>10.3</v>
      </c>
      <c r="G63" s="6" t="n">
        <v>1080</v>
      </c>
      <c r="H63" s="7" t="n">
        <v>14.6</v>
      </c>
      <c r="I63" s="7" t="n">
        <v>65.3</v>
      </c>
      <c r="J63" s="7" t="inlineStr">
        <is>
          <r>
            <rPr>
              <rFont val="Calibri"/>
              <sz val="11"/>
            </rPr>
            <t>MAPbBrI</t>
          </r>
          <r>
            <rPr>
              <rFont val="Calibri"/>
              <sz val="11"/>
              <vertAlign val="subscript"/>
            </rPr>
            <t>2</t>
          </r>
        </is>
      </c>
      <c r="K63" s="7" t="b">
        <v>0</v>
      </c>
      <c r="L63" s="7">
        <f>HYPERLINK("https://doi.org/10.1039/C8TA07318J","Yuan (2018)")</f>
        <v/>
      </c>
      <c r="M63" s="7" t="n"/>
      <c r="N63" s="7" t="n"/>
      <c r="O63" s="7" t="n"/>
      <c r="P63" s="7" t="n"/>
    </row>
    <row r="64" ht="14.85" customFormat="1" customHeight="1" s="7">
      <c r="A64" s="6" t="n">
        <v>304</v>
      </c>
      <c r="B64" s="7" t="inlineStr">
        <is>
          <t>Perovskite</t>
        </is>
      </c>
      <c r="C64" s="7" t="n">
        <v>41</v>
      </c>
      <c r="D64" s="7" t="n">
        <v>1.9</v>
      </c>
      <c r="E64" s="7" t="n">
        <v>3.61</v>
      </c>
      <c r="F64" s="7" t="n">
        <v>8.800000000000001</v>
      </c>
      <c r="G64" s="6" t="n">
        <v>1110</v>
      </c>
      <c r="H64" s="7" t="n">
        <v>12.8</v>
      </c>
      <c r="I64" s="7" t="n">
        <v>61.9</v>
      </c>
      <c r="J64" s="7" t="inlineStr">
        <is>
          <r>
            <rPr>
              <rFont val="Calibri"/>
              <sz val="11"/>
            </rPr>
            <t>MAPbBr</t>
          </r>
          <r>
            <rPr>
              <rFont val="Calibri"/>
              <sz val="11"/>
              <vertAlign val="subscript"/>
            </rPr>
            <t>1.5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1.5</t>
          </r>
        </is>
      </c>
      <c r="K64" s="7" t="b">
        <v>0</v>
      </c>
      <c r="L64" s="7">
        <f>HYPERLINK("https://doi.org/10.1039/C8TA07318J","Yuan (2018)")</f>
        <v/>
      </c>
      <c r="M64" s="7" t="n"/>
      <c r="N64" s="7" t="n"/>
      <c r="O64" s="7" t="n"/>
      <c r="P64" s="7" t="n"/>
    </row>
    <row r="65" ht="14.85" customFormat="1" customHeight="1" s="7">
      <c r="A65" s="6" t="n">
        <v>306</v>
      </c>
      <c r="B65" s="7" t="inlineStr">
        <is>
          <t>Perovskite</t>
        </is>
      </c>
      <c r="C65" s="7" t="n">
        <v>42</v>
      </c>
      <c r="D65" s="7" t="n">
        <v>1.64</v>
      </c>
      <c r="E65" s="7" t="n">
        <v>3.57</v>
      </c>
      <c r="F65" s="7" t="n">
        <v>8.5</v>
      </c>
      <c r="G65" s="6" t="n">
        <v>960</v>
      </c>
      <c r="H65" s="7" t="n">
        <v>12.1</v>
      </c>
      <c r="I65" s="7" t="n">
        <v>73.40000000000001</v>
      </c>
      <c r="J65" s="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-xClx</t>
          </r>
        </is>
      </c>
      <c r="K65" s="7" t="b">
        <v>0</v>
      </c>
      <c r="L65" s="7">
        <f>HYPERLINK("https://doi.org/10.1002/aenm.201601055","Kwon (2016)")</f>
        <v/>
      </c>
      <c r="M65" s="7" t="n"/>
      <c r="N65" s="7" t="n"/>
      <c r="O65" s="7" t="n"/>
      <c r="P65" s="7" t="n"/>
    </row>
    <row r="66" ht="14.85" customFormat="1" customHeight="1" s="7">
      <c r="A66" s="6" t="n">
        <v>307</v>
      </c>
      <c r="B66" s="7" t="inlineStr">
        <is>
          <t>Perovskite</t>
        </is>
      </c>
      <c r="C66" s="7" t="n">
        <v>46</v>
      </c>
      <c r="D66" s="7" t="n">
        <v>1.57</v>
      </c>
      <c r="E66" s="7" t="n">
        <v>1.66</v>
      </c>
      <c r="F66" s="7" t="n">
        <v>3.6</v>
      </c>
      <c r="G66" s="6" t="n">
        <v>1030</v>
      </c>
      <c r="H66" s="7" t="n">
        <v>5.4</v>
      </c>
      <c r="I66" s="7" t="n">
        <v>64.7</v>
      </c>
      <c r="J66" s="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-xClx</t>
          </r>
        </is>
      </c>
      <c r="K66" s="7" t="b">
        <v>0</v>
      </c>
      <c r="L66" s="7">
        <f>HYPERLINK("https://doi.org/10.1039/C5TA08450D","Ramírez Quiroz (2015)")</f>
        <v/>
      </c>
      <c r="M66" s="7" t="n"/>
      <c r="N66" s="7" t="n"/>
      <c r="O66" s="7" t="n"/>
      <c r="P66" s="7" t="n"/>
    </row>
    <row r="67" ht="14.85" customFormat="1" customHeight="1" s="7">
      <c r="A67" s="6" t="n">
        <v>1710</v>
      </c>
      <c r="B67" s="7" t="inlineStr">
        <is>
          <t>Perovskite</t>
        </is>
      </c>
      <c r="C67" s="7" t="n">
        <v>51</v>
      </c>
      <c r="D67" s="7" t="n">
        <v>2.65</v>
      </c>
      <c r="E67" s="7" t="n">
        <v>1.55</v>
      </c>
      <c r="F67" s="7" t="n">
        <v>3.1</v>
      </c>
      <c r="G67" s="6" t="n">
        <v>1160</v>
      </c>
      <c r="H67" s="7" t="n">
        <v>3.5</v>
      </c>
      <c r="I67" s="7" t="n">
        <v>76.3</v>
      </c>
      <c r="J67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AgBiBr</t>
          </r>
          <r>
            <rPr>
              <rFont val="Calibri"/>
              <sz val="11"/>
              <vertAlign val="subscript"/>
            </rPr>
            <t>6</t>
          </r>
        </is>
      </c>
      <c r="K67" s="7" t="b">
        <v>0</v>
      </c>
      <c r="L67" s="7">
        <f>HYPERLINK("https://doi.org/10.1016/j.mtener.2024.101725","Barichello (2024)")</f>
        <v/>
      </c>
      <c r="M67" s="7" t="n"/>
      <c r="N67" s="7" t="n"/>
      <c r="O67" s="7" t="n"/>
      <c r="P67" s="7" t="n"/>
    </row>
    <row r="68" ht="14.85" customFormat="1" customHeight="1" s="7">
      <c r="A68" s="6" t="n">
        <v>601</v>
      </c>
      <c r="B68" s="7" t="inlineStr">
        <is>
          <t>Perovskite</t>
        </is>
      </c>
      <c r="C68" s="7" t="n">
        <v>52</v>
      </c>
      <c r="D68" s="7" t="n">
        <v>1.88</v>
      </c>
      <c r="E68" s="7" t="n">
        <v>2.13</v>
      </c>
      <c r="F68" s="7" t="n">
        <v>4.1</v>
      </c>
      <c r="G68" s="6" t="n">
        <v>1130</v>
      </c>
      <c r="H68" s="7" t="n">
        <v>5.8</v>
      </c>
      <c r="I68" s="7" t="n">
        <v>63</v>
      </c>
      <c r="J68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1.5</t>
          </r>
        </is>
      </c>
      <c r="K68" s="7" t="b">
        <v>0</v>
      </c>
      <c r="L68" s="7">
        <f>HYPERLINK("https://doi.org/10.1002/advs.202201487","Yu (2022)")</f>
        <v/>
      </c>
      <c r="M68" s="7" t="n"/>
      <c r="N68" s="7" t="n"/>
      <c r="O68" s="7" t="n"/>
      <c r="P68" s="7" t="n"/>
    </row>
    <row r="69" ht="14.85" customFormat="1" customHeight="1" s="7">
      <c r="A69" s="6" t="n">
        <v>1090</v>
      </c>
      <c r="B69" s="7" t="inlineStr">
        <is>
          <t>Perovskite</t>
        </is>
      </c>
      <c r="C69" s="7" t="n">
        <v>54</v>
      </c>
      <c r="D69" s="7" t="n">
        <v>2.27</v>
      </c>
      <c r="E69" s="7" t="n">
        <v>3.64</v>
      </c>
      <c r="F69" s="7" t="n">
        <v>6.8</v>
      </c>
      <c r="G69" s="6" t="n">
        <v>1400</v>
      </c>
      <c r="H69" s="7" t="n">
        <v>7.4</v>
      </c>
      <c r="I69" s="7" t="n">
        <v>66.09999999999999</v>
      </c>
      <c r="J69" s="7" t="inlineStr">
        <is>
          <r>
            <rPr>
              <rFont val="Calibri"/>
              <sz val="11"/>
            </rPr>
            <t>FAPbBr</t>
          </r>
          <r>
            <rPr>
              <rFont val="Calibri"/>
              <sz val="11"/>
              <vertAlign val="subscript"/>
            </rPr>
            <t>3</t>
          </r>
        </is>
      </c>
      <c r="K69" s="7" t="b">
        <v>0</v>
      </c>
      <c r="L69" s="7">
        <f>HYPERLINK("https://doi.org/10.1021/acsami.4c01071","Jafarzadeh (2024)")</f>
        <v/>
      </c>
      <c r="M69" s="7" t="n"/>
      <c r="N69" s="7" t="n"/>
      <c r="O69" s="7" t="n"/>
      <c r="P69" s="7" t="n"/>
    </row>
    <row r="70" ht="14.85" customFormat="1" customHeight="1" s="7">
      <c r="A70" s="6" t="n">
        <v>309</v>
      </c>
      <c r="B70" s="7" t="inlineStr">
        <is>
          <t>Perovskite</t>
        </is>
      </c>
      <c r="C70" s="7" t="n">
        <v>66</v>
      </c>
      <c r="D70" s="7" t="n">
        <v>2.62</v>
      </c>
      <c r="E70" s="7" t="n">
        <v>0.726</v>
      </c>
      <c r="F70" s="7" t="n">
        <v>1.1</v>
      </c>
      <c r="G70" s="6" t="n">
        <v>1000</v>
      </c>
      <c r="H70" s="7" t="n">
        <v>2.1</v>
      </c>
      <c r="I70" s="7" t="n">
        <v>52.4</v>
      </c>
      <c r="J70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AgBiBr</t>
          </r>
          <r>
            <rPr>
              <rFont val="Calibri"/>
              <sz val="11"/>
              <vertAlign val="subscript"/>
            </rPr>
            <t>6</t>
          </r>
        </is>
      </c>
      <c r="K70" s="7" t="b">
        <v>0</v>
      </c>
      <c r="L70" s="7">
        <f>HYPERLINK("https://doi.org/10.1002/solr.202000056","Liu (2020)")</f>
        <v/>
      </c>
      <c r="M70" s="7" t="n"/>
      <c r="N70" s="7" t="n"/>
      <c r="O70" s="7" t="n"/>
      <c r="P70" s="7" t="n"/>
    </row>
    <row r="71" ht="14.85" customFormat="1" customHeight="1" s="7">
      <c r="A71" s="6" t="n">
        <v>310</v>
      </c>
      <c r="B71" s="7" t="inlineStr">
        <is>
          <t>Perovskite</t>
        </is>
      </c>
      <c r="C71" s="7" t="n">
        <v>68</v>
      </c>
      <c r="D71" s="7" t="n">
        <v>2.35</v>
      </c>
      <c r="E71" s="7" t="n">
        <v>5.3</v>
      </c>
      <c r="F71" s="7" t="n">
        <v>7.8</v>
      </c>
      <c r="G71" s="6" t="n">
        <v>1550</v>
      </c>
      <c r="H71" s="7" t="n">
        <v>6.7</v>
      </c>
      <c r="I71" s="7" t="n">
        <v>74.90000000000001</v>
      </c>
      <c r="J71" s="7" t="inlineStr">
        <is>
          <r>
            <rPr>
              <rFont val="Calibri"/>
              <sz val="11"/>
            </rPr>
            <t>FAPbBr</t>
          </r>
          <r>
            <rPr>
              <rFont val="Calibri"/>
              <sz val="11"/>
              <vertAlign val="subscript"/>
            </rPr>
            <t>2.43</t>
          </r>
          <r>
            <rPr>
              <rFont val="Calibri"/>
              <sz val="11"/>
            </rPr>
            <t>Cl</t>
          </r>
          <r>
            <rPr>
              <rFont val="Calibri"/>
              <sz val="11"/>
              <vertAlign val="subscript"/>
            </rPr>
            <t>0.57</t>
          </r>
        </is>
      </c>
      <c r="K71" s="7" t="b">
        <v>0</v>
      </c>
      <c r="L71" s="7">
        <f>HYPERLINK("https://doi.org/10.1002/adma.201901683","Zuo (2019)")</f>
        <v/>
      </c>
      <c r="M71" s="7" t="n"/>
      <c r="N71" s="7" t="n"/>
      <c r="O71" s="7" t="n"/>
      <c r="P71" s="7" t="n"/>
    </row>
    <row r="72" ht="14.85" customFormat="1" customHeight="1" s="7">
      <c r="A72" s="6" t="n">
        <v>1170</v>
      </c>
      <c r="B72" s="7" t="inlineStr">
        <is>
          <t>Perovskite</t>
        </is>
      </c>
      <c r="C72" s="7" t="n">
        <v>70</v>
      </c>
      <c r="D72" s="7" t="n">
        <v>2.28</v>
      </c>
      <c r="E72" s="7" t="n">
        <v>5.67</v>
      </c>
      <c r="F72" s="7" t="n">
        <v>8.1</v>
      </c>
      <c r="G72" s="6" t="n">
        <v>1640</v>
      </c>
      <c r="H72" s="7" t="n">
        <v>6.7</v>
      </c>
      <c r="I72" s="7" t="n">
        <v>73.90000000000001</v>
      </c>
      <c r="J72" s="7" t="inlineStr">
        <is>
          <r>
            <rPr>
              <rFont val="Calibri"/>
              <sz val="11"/>
            </rPr>
            <t>FAPbBr</t>
          </r>
          <r>
            <rPr>
              <rFont val="Calibri"/>
              <sz val="11"/>
              <vertAlign val="subscript"/>
            </rPr>
            <t>3</t>
          </r>
        </is>
      </c>
      <c r="K72" s="7" t="b">
        <v>0</v>
      </c>
      <c r="L72" s="7">
        <f>HYPERLINK("https://doi.org/10.1002/aenm.202400663","Di Girolamo (2024)")</f>
        <v/>
      </c>
      <c r="M72" s="7" t="n"/>
      <c r="N72" s="7" t="n"/>
      <c r="O72" s="7" t="n"/>
      <c r="P72" s="7" t="n"/>
    </row>
    <row r="73" ht="14.85" customFormat="1" customHeight="1" s="7">
      <c r="A73" s="6" t="n">
        <v>311</v>
      </c>
      <c r="B73" s="7" t="inlineStr">
        <is>
          <t>Perovskite</t>
        </is>
      </c>
      <c r="C73" s="7" t="n">
        <v>72</v>
      </c>
      <c r="D73" s="7" t="n">
        <v>2.62</v>
      </c>
      <c r="E73" s="7" t="n">
        <v>1.08</v>
      </c>
      <c r="F73" s="7" t="n">
        <v>1.5</v>
      </c>
      <c r="G73" s="6" t="n">
        <v>960</v>
      </c>
      <c r="H73" s="7" t="n">
        <v>2.1</v>
      </c>
      <c r="I73" s="7" t="n">
        <v>74.40000000000001</v>
      </c>
      <c r="J73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AgBiBr</t>
          </r>
          <r>
            <rPr>
              <rFont val="Calibri"/>
              <sz val="11"/>
              <vertAlign val="subscript"/>
            </rPr>
            <t>6</t>
          </r>
        </is>
      </c>
      <c r="K73" s="7" t="b">
        <v>0</v>
      </c>
      <c r="L73" s="7">
        <f>HYPERLINK("https://doi.org/10.1002/solr.202000056","Liu (2020)")</f>
        <v/>
      </c>
      <c r="M73" s="7" t="n"/>
      <c r="N73" s="7" t="n"/>
      <c r="O73" s="7" t="n"/>
      <c r="P73" s="7" t="n"/>
    </row>
    <row r="74" ht="14.85" customFormat="1" customHeight="1" s="7">
      <c r="A74" s="6" t="n">
        <v>313</v>
      </c>
      <c r="B74" s="7" t="inlineStr">
        <is>
          <t>Perovskite</t>
        </is>
      </c>
      <c r="C74" s="7" t="n">
        <v>73</v>
      </c>
      <c r="D74" s="7" t="n">
        <v>2.62</v>
      </c>
      <c r="E74" s="7" t="n">
        <v>1.17</v>
      </c>
      <c r="F74" s="7" t="n">
        <v>1.6</v>
      </c>
      <c r="G74" s="6" t="n">
        <v>970</v>
      </c>
      <c r="H74" s="7" t="n">
        <v>2.2</v>
      </c>
      <c r="I74" s="7" t="n">
        <v>75</v>
      </c>
      <c r="J74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AgBiBr</t>
          </r>
          <r>
            <rPr>
              <rFont val="Calibri"/>
              <sz val="11"/>
              <vertAlign val="subscript"/>
            </rPr>
            <t>6</t>
          </r>
        </is>
      </c>
      <c r="K74" s="7" t="b">
        <v>0</v>
      </c>
      <c r="L74" s="7">
        <f>HYPERLINK("https://doi.org/10.1002/solr.202000056","Liu (2020)")</f>
        <v/>
      </c>
      <c r="M74" s="7" t="n"/>
      <c r="N74" s="7" t="n"/>
      <c r="O74" s="7" t="n"/>
      <c r="P74" s="7" t="n"/>
    </row>
    <row r="75" ht="14.85" customFormat="1" customHeight="1" s="7">
      <c r="A75" s="6" t="n">
        <v>315</v>
      </c>
      <c r="B75" s="7" t="inlineStr">
        <is>
          <t>Perovskite</t>
        </is>
      </c>
      <c r="C75" s="7" t="n">
        <v>74</v>
      </c>
      <c r="D75" s="7" t="n">
        <v>2.62</v>
      </c>
      <c r="E75" s="7" t="n">
        <v>1.11</v>
      </c>
      <c r="F75" s="7" t="n">
        <v>1.5</v>
      </c>
      <c r="G75" s="6" t="n">
        <v>970</v>
      </c>
      <c r="H75" s="7" t="n">
        <v>2.2</v>
      </c>
      <c r="I75" s="7" t="n">
        <v>70.3</v>
      </c>
      <c r="J75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AgBiBr</t>
          </r>
          <r>
            <rPr>
              <rFont val="Calibri"/>
              <sz val="11"/>
              <vertAlign val="subscript"/>
            </rPr>
            <t>6</t>
          </r>
        </is>
      </c>
      <c r="K75" s="7" t="b">
        <v>0</v>
      </c>
      <c r="L75" s="7">
        <f>HYPERLINK("https://doi.org/10.1002/solr.202000056","Liu (2020)")</f>
        <v/>
      </c>
      <c r="M75" s="7" t="n"/>
      <c r="N75" s="7" t="n"/>
      <c r="O75" s="7" t="n"/>
      <c r="P75" s="7" t="n"/>
    </row>
    <row r="76" ht="14.85" customFormat="1" customHeight="1" s="7">
      <c r="A76" s="6" t="n">
        <v>610</v>
      </c>
      <c r="B76" s="7" t="inlineStr">
        <is>
          <t>Organic</t>
        </is>
      </c>
      <c r="C76" s="7" t="n">
        <v>1</v>
      </c>
      <c r="D76" s="7" t="n">
        <v>1.41</v>
      </c>
      <c r="E76" s="7" t="n">
        <v>0.132</v>
      </c>
      <c r="F76" s="7" t="n">
        <v>13.2</v>
      </c>
      <c r="G76" s="6" t="n">
        <v>852</v>
      </c>
      <c r="H76" s="7" t="n">
        <v>22</v>
      </c>
      <c r="I76" s="7" t="n">
        <v>70.3</v>
      </c>
      <c r="J76" s="7" t="inlineStr">
        <is>
          <r>
            <rPr>
              <rFont val="Calibri"/>
              <sz val="11"/>
            </rPr>
            <t>D18-Cl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Y6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71</t>
          </r>
          <r>
            <rPr>
              <rFont val="Calibri"/>
              <sz val="11"/>
            </rPr>
            <t>BM</t>
          </r>
        </is>
      </c>
      <c r="K76" s="7" t="b">
        <v>0</v>
      </c>
      <c r="L76" s="7">
        <f>HYPERLINK("https://doi.org/10.1002/solr.202200441","Han (2022)")</f>
        <v/>
      </c>
      <c r="M76" s="7" t="n"/>
      <c r="N76" s="7" t="n"/>
      <c r="O76" s="7" t="n"/>
      <c r="P76" s="7" t="n"/>
    </row>
    <row r="77" ht="14.85" customFormat="1" customHeight="1" s="7">
      <c r="A77" s="6" t="n">
        <v>316</v>
      </c>
      <c r="B77" s="7" t="inlineStr">
        <is>
          <t>Organic</t>
        </is>
      </c>
      <c r="C77" s="7" t="n">
        <v>2</v>
      </c>
      <c r="D77" s="7" t="n">
        <v>1.66</v>
      </c>
      <c r="E77" s="7" t="n">
        <v>0.152</v>
      </c>
      <c r="F77" s="7" t="n">
        <v>7.6</v>
      </c>
      <c r="G77" s="6" t="n">
        <v>770</v>
      </c>
      <c r="H77" s="7" t="n">
        <v>15.6</v>
      </c>
      <c r="I77" s="7" t="n">
        <v>63.3</v>
      </c>
      <c r="J77" s="7" t="inlineStr">
        <is>
          <r>
            <rPr>
              <rFont val="Calibri"/>
              <sz val="11"/>
            </rPr>
            <t>PBDTTT-C-T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71</t>
          </r>
          <r>
            <rPr>
              <rFont val="Calibri"/>
              <sz val="11"/>
            </rPr>
            <t>+</t>
          </r>
          <r>
            <rPr>
              <rFont val="Calibri"/>
              <sz val="11"/>
            </rPr>
            <t>G324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G336BM</t>
          </r>
        </is>
      </c>
      <c r="K77" s="7" t="b">
        <v>0</v>
      </c>
      <c r="L77" s="7">
        <f>HYPERLINK("https://doi.org/10.1039/C2EE22623E","Chen (2012)")</f>
        <v/>
      </c>
      <c r="M77" s="7" t="n"/>
      <c r="N77" s="7" t="n"/>
      <c r="O77" s="7" t="n"/>
      <c r="P77" s="7" t="n"/>
    </row>
    <row r="78" ht="14.85" customFormat="1" customHeight="1" s="7">
      <c r="A78" s="6" t="n">
        <v>1040</v>
      </c>
      <c r="B78" s="7" t="inlineStr">
        <is>
          <t>Organic</t>
        </is>
      </c>
      <c r="C78" s="7" t="n">
        <v>4</v>
      </c>
      <c r="D78" s="7" t="n">
        <v>1.38</v>
      </c>
      <c r="E78" s="7" t="n">
        <v>0.651</v>
      </c>
      <c r="F78" s="7" t="n">
        <v>15.6</v>
      </c>
      <c r="G78" s="6" t="n">
        <v>837</v>
      </c>
      <c r="H78" s="7" t="n">
        <v>24.7</v>
      </c>
      <c r="I78" s="7" t="n">
        <v>75.5</v>
      </c>
      <c r="J78" s="7" t="inlineStr">
        <is>
          <t>PM6:BTP-eC9</t>
        </is>
      </c>
      <c r="K78" s="7" t="b">
        <v>0</v>
      </c>
      <c r="L78" s="7">
        <f>HYPERLINK("https://doi.org/10.1016/j.joule.2023.12.011","Li (2024)")</f>
        <v/>
      </c>
      <c r="M78" s="7" t="n"/>
      <c r="N78" s="7" t="n"/>
      <c r="O78" s="7" t="n"/>
      <c r="P78" s="7" t="n"/>
    </row>
    <row r="79" ht="14.85" customFormat="1" customHeight="1" s="7">
      <c r="A79" s="6" t="n">
        <v>1710</v>
      </c>
      <c r="B79" s="7" t="inlineStr">
        <is>
          <t>Organic</t>
        </is>
      </c>
      <c r="C79" s="7" t="n">
        <v>5</v>
      </c>
      <c r="D79" s="7" t="n">
        <v>1.42</v>
      </c>
      <c r="E79" s="7" t="n">
        <v>0.537</v>
      </c>
      <c r="F79" s="7" t="n">
        <v>11.4</v>
      </c>
      <c r="G79" s="6" t="n">
        <v>835</v>
      </c>
      <c r="H79" s="7" t="n">
        <v>22.4</v>
      </c>
      <c r="I79" s="7" t="n">
        <v>60.8</v>
      </c>
      <c r="J79" s="7" t="inlineStr">
        <is>
          <t>PM6:BTP-eC9</t>
        </is>
      </c>
      <c r="K79" s="7" t="b">
        <v>0</v>
      </c>
      <c r="L79" s="7">
        <f>HYPERLINK("https://doi.org/10.1002/solr.202400676","Khandelwal (2025)")</f>
        <v/>
      </c>
      <c r="M79" s="7" t="n"/>
      <c r="N79" s="7" t="n"/>
      <c r="O79" s="7" t="n"/>
      <c r="P79" s="7" t="n"/>
    </row>
    <row r="80" ht="14.85" customFormat="1" customHeight="1" s="7">
      <c r="A80" s="6" t="n">
        <v>613</v>
      </c>
      <c r="B80" s="7" t="inlineStr">
        <is>
          <t>Organic</t>
        </is>
      </c>
      <c r="C80" s="7" t="n">
        <v>8</v>
      </c>
      <c r="D80" s="7" t="n">
        <v>1.41</v>
      </c>
      <c r="E80" s="7" t="n">
        <v>1.02</v>
      </c>
      <c r="F80" s="7" t="n">
        <v>12.7</v>
      </c>
      <c r="G80" s="6" t="n">
        <v>852</v>
      </c>
      <c r="H80" s="7" t="n">
        <v>21.2</v>
      </c>
      <c r="I80" s="7" t="n">
        <v>70.40000000000001</v>
      </c>
      <c r="J80" s="7" t="inlineStr">
        <is>
          <r>
            <rPr>
              <rFont val="Calibri"/>
              <sz val="11"/>
            </rPr>
            <t>D18-Cl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Y6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71</t>
          </r>
          <r>
            <rPr>
              <rFont val="Calibri"/>
              <sz val="11"/>
            </rPr>
            <t>BM</t>
          </r>
        </is>
      </c>
      <c r="K80" s="7" t="b">
        <v>0</v>
      </c>
      <c r="L80" s="7">
        <f>HYPERLINK("https://doi.org/10.1002/solr.202200441","Han (2022)")</f>
        <v/>
      </c>
      <c r="M80" s="7" t="n"/>
      <c r="N80" s="7" t="n"/>
      <c r="O80" s="7" t="n"/>
      <c r="P80" s="7" t="n"/>
    </row>
    <row r="81" ht="14.85" customFormat="1" customHeight="1" s="7">
      <c r="A81" s="6" t="n">
        <v>317</v>
      </c>
      <c r="B81" s="7" t="inlineStr">
        <is>
          <t>Organic</t>
        </is>
      </c>
      <c r="C81" s="7" t="n">
        <v>9</v>
      </c>
      <c r="D81" s="7" t="n">
        <v>1.42</v>
      </c>
      <c r="E81" s="7" t="n">
        <v>1.28</v>
      </c>
      <c r="F81" s="7" t="n">
        <v>14.2</v>
      </c>
      <c r="G81" s="6" t="n">
        <v>854</v>
      </c>
      <c r="H81" s="7" t="n">
        <v>23</v>
      </c>
      <c r="I81" s="7" t="n">
        <v>72.3</v>
      </c>
      <c r="J81" s="7" t="inlineStr">
        <is>
          <t>PM6:Y6</t>
        </is>
      </c>
      <c r="K81" s="7" t="b">
        <v>0</v>
      </c>
      <c r="L81" s="7">
        <f>HYPERLINK("https://doi.org/10.1016/j.scib.2019.09.016","Hu (2020)")</f>
        <v/>
      </c>
      <c r="M81" s="7" t="n"/>
      <c r="N81" s="7" t="n"/>
      <c r="O81" s="7" t="n"/>
      <c r="P81" s="7" t="n"/>
    </row>
    <row r="82" ht="14.85" customFormat="1" customHeight="1" s="7">
      <c r="A82" s="6" t="n">
        <v>795</v>
      </c>
      <c r="B82" s="7" t="inlineStr">
        <is>
          <t>Organic</t>
        </is>
      </c>
      <c r="C82" s="7" t="n">
        <v>10</v>
      </c>
      <c r="D82" s="7" t="n">
        <v>1.39</v>
      </c>
      <c r="E82" s="7" t="n">
        <v>1.41</v>
      </c>
      <c r="F82" s="7" t="n">
        <v>14.9</v>
      </c>
      <c r="G82" s="6" t="n">
        <v>847</v>
      </c>
      <c r="H82" s="7" t="n">
        <v>23.1</v>
      </c>
      <c r="I82" s="7" t="n">
        <v>75.8</v>
      </c>
      <c r="J82" s="7" t="inlineStr">
        <is>
          <t>D18:N3</t>
        </is>
      </c>
      <c r="K82" s="7" t="b">
        <v>0</v>
      </c>
      <c r="L82" s="7">
        <f>HYPERLINK("https://doi.org/10.1002/solr.202200308","Xu (2022)")</f>
        <v/>
      </c>
      <c r="M82" s="7" t="n"/>
      <c r="N82" s="7" t="n"/>
      <c r="O82" s="7" t="n"/>
      <c r="P82" s="7" t="n"/>
    </row>
    <row r="83" ht="14.85" customFormat="1" customHeight="1" s="7">
      <c r="A83" s="6" t="n">
        <v>1590</v>
      </c>
      <c r="B83" s="7" t="inlineStr">
        <is>
          <t>Organic</t>
        </is>
      </c>
      <c r="C83" s="7" t="n">
        <v>11</v>
      </c>
      <c r="D83" s="7" t="n">
        <v>1.41</v>
      </c>
      <c r="E83" s="7" t="n">
        <v>1.72</v>
      </c>
      <c r="F83" s="7" t="n">
        <v>15.8</v>
      </c>
      <c r="G83" s="6" t="n">
        <v>860</v>
      </c>
      <c r="H83" s="7" t="n">
        <v>23.5</v>
      </c>
      <c r="I83" s="7" t="n">
        <v>78.09999999999999</v>
      </c>
      <c r="J83" s="7" t="inlineStr">
        <is>
          <t>PM6:L8BO</t>
        </is>
      </c>
      <c r="K83" s="7" t="b">
        <v>0</v>
      </c>
      <c r="L83" s="7">
        <f>HYPERLINK("https://doi.org/10.1038/s41467-025-55924-9","Deng (2025)")</f>
        <v/>
      </c>
      <c r="M83" s="7" t="n"/>
      <c r="N83" s="7" t="n"/>
      <c r="O83" s="7" t="n"/>
      <c r="P83" s="7" t="n"/>
    </row>
    <row r="84" ht="14.85" customFormat="1" customHeight="1" s="7">
      <c r="A84" s="6" t="n">
        <v>319</v>
      </c>
      <c r="B84" s="7" t="inlineStr">
        <is>
          <t>Organic</t>
        </is>
      </c>
      <c r="C84" s="7" t="n">
        <v>13</v>
      </c>
      <c r="D84" s="7" t="n">
        <v>1.42</v>
      </c>
      <c r="E84" s="7" t="n">
        <v>1.73</v>
      </c>
      <c r="F84" s="7" t="n">
        <v>13.3</v>
      </c>
      <c r="G84" s="6" t="n">
        <v>853</v>
      </c>
      <c r="H84" s="7" t="n">
        <v>21.7</v>
      </c>
      <c r="I84" s="7" t="n">
        <v>71.90000000000001</v>
      </c>
      <c r="J84" s="7" t="inlineStr">
        <is>
          <t>PM6:Y6</t>
        </is>
      </c>
      <c r="K84" s="7" t="b">
        <v>0</v>
      </c>
      <c r="L84" s="7">
        <f>HYPERLINK("https://doi.org/10.1016/j.scib.2019.09.016","Hu (2020)")</f>
        <v/>
      </c>
      <c r="M84" s="7" t="n"/>
      <c r="N84" s="7" t="n"/>
      <c r="O84" s="7" t="n"/>
      <c r="P84" s="7" t="n"/>
    </row>
    <row r="85" ht="14.85" customFormat="1" customHeight="1" s="7">
      <c r="A85" s="6" t="n">
        <v>320</v>
      </c>
      <c r="B85" s="7" t="inlineStr">
        <is>
          <t>Organic</t>
        </is>
      </c>
      <c r="C85" s="7" t="n">
        <v>14</v>
      </c>
      <c r="D85" s="7" t="n">
        <v>1.45</v>
      </c>
      <c r="E85" s="7" t="n">
        <v>1.55</v>
      </c>
      <c r="F85" s="7" t="n">
        <v>11.1</v>
      </c>
      <c r="G85" s="6" t="n">
        <v>727</v>
      </c>
      <c r="H85" s="7" t="n">
        <v>21.4</v>
      </c>
      <c r="I85" s="7" t="n">
        <v>71.3</v>
      </c>
      <c r="J85" s="7" t="inlineStr">
        <is>
          <t>PTB7-Th:FNIC2</t>
        </is>
      </c>
      <c r="K85" s="7" t="b">
        <v>0</v>
      </c>
      <c r="L85" s="7">
        <f>HYPERLINK("https://doi.org/10.1039/C9TA11613C","Xiao (2020)")</f>
        <v/>
      </c>
      <c r="M85" s="7" t="n"/>
      <c r="N85" s="7" t="n"/>
      <c r="O85" s="7" t="n"/>
      <c r="P85" s="7" t="n"/>
    </row>
    <row r="86" ht="14.85" customFormat="1" customHeight="1" s="7">
      <c r="A86" s="6" t="n">
        <v>321</v>
      </c>
      <c r="B86" s="7" t="inlineStr">
        <is>
          <t>Organic</t>
        </is>
      </c>
      <c r="C86" s="7" t="n">
        <v>15</v>
      </c>
      <c r="D86" s="7" t="n">
        <v>1.52</v>
      </c>
      <c r="E86" s="7" t="n">
        <v>1.34</v>
      </c>
      <c r="F86" s="7" t="n">
        <v>8.9</v>
      </c>
      <c r="G86" s="6" t="n">
        <v>772</v>
      </c>
      <c r="H86" s="7" t="n">
        <v>18.3</v>
      </c>
      <c r="I86" s="7" t="n">
        <v>63</v>
      </c>
      <c r="J86" s="7" t="inlineStr">
        <is>
          <t>PTB7-Th:FNIC1</t>
        </is>
      </c>
      <c r="K86" s="7" t="b">
        <v>0</v>
      </c>
      <c r="L86" s="7">
        <f>HYPERLINK("https://doi.org/10.1039/C9TA11613C","Xiao (2020)")</f>
        <v/>
      </c>
      <c r="M86" s="7" t="n"/>
      <c r="N86" s="7" t="n"/>
      <c r="O86" s="7" t="n"/>
      <c r="P86" s="7" t="n"/>
    </row>
    <row r="87" ht="14.85" customFormat="1" customHeight="1" s="7">
      <c r="A87" s="6" t="n">
        <v>322</v>
      </c>
      <c r="B87" s="7" t="inlineStr">
        <is>
          <t>Organic</t>
        </is>
      </c>
      <c r="C87" s="7" t="n">
        <v>17</v>
      </c>
      <c r="D87" s="7" t="n">
        <v>1.39</v>
      </c>
      <c r="E87" s="7" t="n">
        <v>2.14</v>
      </c>
      <c r="F87" s="7" t="n">
        <v>12.6</v>
      </c>
      <c r="G87" s="6" t="n">
        <v>810</v>
      </c>
      <c r="H87" s="7" t="n">
        <v>21.2</v>
      </c>
      <c r="I87" s="7" t="n">
        <v>73.40000000000001</v>
      </c>
      <c r="J87" s="7" t="inlineStr">
        <is>
          <t>PBDB-T-2F:Y6</t>
        </is>
      </c>
      <c r="K87" s="7" t="b">
        <v>0</v>
      </c>
      <c r="L87" s="7">
        <f>HYPERLINK("https://doi.org/10.1002/aenm.202000136","Song (2020)")</f>
        <v/>
      </c>
      <c r="M87" s="7" t="n"/>
      <c r="N87" s="7" t="n"/>
      <c r="O87" s="7" t="n"/>
      <c r="P87" s="7" t="n"/>
    </row>
    <row r="88" ht="14.85" customFormat="1" customHeight="1" s="7">
      <c r="A88" s="6" t="n">
        <v>323</v>
      </c>
      <c r="B88" s="7" t="inlineStr">
        <is>
          <t>Organic</t>
        </is>
      </c>
      <c r="C88" s="7" t="n">
        <v>18</v>
      </c>
      <c r="D88" s="7" t="n">
        <v>1.39</v>
      </c>
      <c r="E88" s="7" t="n">
        <v>2.11</v>
      </c>
      <c r="F88" s="7" t="n">
        <v>11.7</v>
      </c>
      <c r="G88" s="6" t="n">
        <v>810</v>
      </c>
      <c r="H88" s="7" t="n">
        <v>20.7</v>
      </c>
      <c r="I88" s="7" t="n">
        <v>69.8</v>
      </c>
      <c r="J88" s="7" t="inlineStr">
        <is>
          <t>PBDB-T-2F:Y6</t>
        </is>
      </c>
      <c r="K88" s="7" t="b">
        <v>0</v>
      </c>
      <c r="L88" s="7">
        <f>HYPERLINK("https://doi.org/10.1002/aenm.202000136","Song (2020)")</f>
        <v/>
      </c>
      <c r="M88" s="7" t="n"/>
      <c r="N88" s="7" t="n"/>
      <c r="O88" s="7" t="n"/>
      <c r="P88" s="7" t="n"/>
    </row>
    <row r="89" ht="14.85" customFormat="1" customHeight="1" s="7">
      <c r="A89" s="6" t="n">
        <v>622</v>
      </c>
      <c r="B89" s="7" t="inlineStr">
        <is>
          <t>Organic</t>
        </is>
      </c>
      <c r="C89" s="7" t="n">
        <v>19</v>
      </c>
      <c r="D89" s="7" t="n">
        <v>1.42</v>
      </c>
      <c r="E89" s="7" t="n">
        <v>2.61</v>
      </c>
      <c r="F89" s="7" t="n">
        <v>13.6</v>
      </c>
      <c r="G89" s="6" t="n">
        <v>830</v>
      </c>
      <c r="H89" s="7" t="n">
        <v>23.4</v>
      </c>
      <c r="I89" s="7" t="n">
        <v>70.2</v>
      </c>
      <c r="J89" s="7" t="inlineStr">
        <is>
          <t>PM6:Y7</t>
        </is>
      </c>
      <c r="K89" s="7" t="b">
        <v>0</v>
      </c>
      <c r="L89" s="7">
        <f>HYPERLINK("https://doi.org/10.1021/acs.jpcc.1c05736","Zheng (2021)")</f>
        <v/>
      </c>
      <c r="M89" s="7" t="n"/>
      <c r="N89" s="7" t="n"/>
      <c r="O89" s="7" t="n"/>
      <c r="P89" s="7" t="n"/>
    </row>
    <row r="90" ht="14.85" customFormat="1" customHeight="1" s="7">
      <c r="A90" s="6" t="n">
        <v>617</v>
      </c>
      <c r="B90" s="7" t="inlineStr">
        <is>
          <t>Organic</t>
        </is>
      </c>
      <c r="C90" s="7" t="n">
        <v>20</v>
      </c>
      <c r="D90" s="7" t="n">
        <v>1.39</v>
      </c>
      <c r="E90" s="7" t="n">
        <v>2.92</v>
      </c>
      <c r="F90" s="7" t="n">
        <v>14.6</v>
      </c>
      <c r="G90" s="6" t="n">
        <v>860</v>
      </c>
      <c r="H90" s="7" t="n">
        <v>22.8</v>
      </c>
      <c r="I90" s="7" t="n">
        <v>74.7</v>
      </c>
      <c r="J90" s="7" t="inlineStr">
        <is>
          <t>PM6/ICBA:Y6</t>
        </is>
      </c>
      <c r="K90" s="7" t="b">
        <v>0</v>
      </c>
      <c r="L90" s="7">
        <f>HYPERLINK("https://doi.org/10.1002/adma.202201604","Liu (2022)")</f>
        <v/>
      </c>
      <c r="M90" s="7" t="n"/>
      <c r="N90" s="7" t="n"/>
      <c r="O90" s="7" t="n"/>
      <c r="P90" s="7" t="n"/>
    </row>
    <row r="91" ht="14.85" customFormat="1" customHeight="1" s="7">
      <c r="A91" s="6" t="n">
        <v>619</v>
      </c>
      <c r="B91" s="7" t="inlineStr">
        <is>
          <t>Organic</t>
        </is>
      </c>
      <c r="C91" s="7" t="n">
        <v>21</v>
      </c>
      <c r="D91" s="7" t="n">
        <v>1.39</v>
      </c>
      <c r="E91" s="7" t="n">
        <v>3.38</v>
      </c>
      <c r="F91" s="7" t="n">
        <v>16.1</v>
      </c>
      <c r="G91" s="6" t="n">
        <v>859</v>
      </c>
      <c r="H91" s="7" t="n">
        <v>24.6</v>
      </c>
      <c r="I91" s="7" t="n">
        <v>76.09999999999999</v>
      </c>
      <c r="J91" s="7" t="inlineStr">
        <is>
          <r>
            <rPr>
              <rFont val="Calibri"/>
              <sz val="11"/>
            </rPr>
            <t>PM6-Ir1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BTP-eC9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71</t>
          </r>
          <r>
            <rPr>
              <rFont val="Calibri"/>
              <sz val="11"/>
            </rPr>
            <t>BM</t>
          </r>
        </is>
      </c>
      <c r="K91" s="7" t="b">
        <v>0</v>
      </c>
      <c r="L91" s="7">
        <f>HYPERLINK("https://doi.org/10.1002/adfm.202200107","Yuan (2022)")</f>
        <v/>
      </c>
      <c r="M91" s="7" t="n"/>
      <c r="N91" s="7" t="n"/>
      <c r="O91" s="7" t="n"/>
      <c r="P91" s="7" t="n"/>
    </row>
    <row r="92" ht="14.85" customFormat="1" customHeight="1" s="7">
      <c r="A92" s="6" t="n">
        <v>1330</v>
      </c>
      <c r="B92" s="7" t="inlineStr">
        <is>
          <t>Organic</t>
        </is>
      </c>
      <c r="C92" s="7" t="n">
        <v>22</v>
      </c>
      <c r="D92" s="7" t="n">
        <v>1.41</v>
      </c>
      <c r="E92" s="7" t="n">
        <v>2.81</v>
      </c>
      <c r="F92" s="7" t="n">
        <v>12.8</v>
      </c>
      <c r="G92" s="6" t="n">
        <v>834</v>
      </c>
      <c r="H92" s="7" t="n">
        <v>20.9</v>
      </c>
      <c r="I92" s="7" t="n">
        <v>73.7</v>
      </c>
      <c r="J92" s="7" t="inlineStr">
        <is>
          <t>PM6:BTP-eC9</t>
        </is>
      </c>
      <c r="K92" s="7" t="b">
        <v>0</v>
      </c>
      <c r="L92" s="7">
        <f>HYPERLINK("https://doi.org/10.1039/D2EE03096A","Huang (2023)")</f>
        <v/>
      </c>
      <c r="M92" s="7" t="n"/>
      <c r="N92" s="7" t="n"/>
      <c r="O92" s="7" t="n"/>
      <c r="P92" s="7" t="n"/>
    </row>
    <row r="93" ht="14.85" customFormat="1" customHeight="1" s="7">
      <c r="A93" s="6" t="n">
        <v>846</v>
      </c>
      <c r="B93" s="7" t="inlineStr">
        <is>
          <t>Organic</t>
        </is>
      </c>
      <c r="C93" s="7" t="n">
        <v>23</v>
      </c>
      <c r="D93" s="7" t="n">
        <v>1.41</v>
      </c>
      <c r="E93" s="7" t="n">
        <v>2.9</v>
      </c>
      <c r="F93" s="7" t="n">
        <v>12.9</v>
      </c>
      <c r="G93" s="6" t="n">
        <v>831</v>
      </c>
      <c r="H93" s="7" t="n">
        <v>20.9</v>
      </c>
      <c r="I93" s="7" t="n">
        <v>74.3</v>
      </c>
      <c r="J93" s="7" t="inlineStr">
        <is>
          <t>D18:N3 (0.7:1.6) 10nm</t>
        </is>
      </c>
      <c r="K93" s="7" t="b">
        <v>0</v>
      </c>
      <c r="L93" s="7">
        <f>HYPERLINK("https://doi.org/10.1002/adfm.202107934","Xu (2021)")</f>
        <v/>
      </c>
      <c r="M93" s="7" t="n"/>
      <c r="N93" s="7" t="n"/>
      <c r="O93" s="7" t="n"/>
      <c r="P93" s="7" t="n"/>
    </row>
    <row r="94" ht="14.85" customFormat="1" customHeight="1" s="7">
      <c r="A94" s="6" t="n">
        <v>797</v>
      </c>
      <c r="B94" s="7" t="inlineStr">
        <is>
          <t>Organic</t>
        </is>
      </c>
      <c r="C94" s="7" t="n">
        <v>24</v>
      </c>
      <c r="D94" s="7" t="n">
        <v>1.39</v>
      </c>
      <c r="E94" s="7" t="n">
        <v>2.62</v>
      </c>
      <c r="F94" s="7" t="n">
        <v>10.8</v>
      </c>
      <c r="G94" s="6" t="n">
        <v>830</v>
      </c>
      <c r="H94" s="7" t="n">
        <v>18.2</v>
      </c>
      <c r="I94" s="7" t="n">
        <v>71.59999999999999</v>
      </c>
      <c r="J94" s="7" t="inlineStr">
        <is>
          <t>PBT1-C-2Cl: Y6 (1:1)</t>
        </is>
      </c>
      <c r="K94" s="7" t="b">
        <v>0</v>
      </c>
      <c r="L94" s="7">
        <f>HYPERLINK("https://doi.org/10.1002/adfm.202002181","Xie (2020)")</f>
        <v/>
      </c>
      <c r="M94" s="7" t="n"/>
      <c r="N94" s="7" t="n"/>
      <c r="O94" s="7" t="n"/>
      <c r="P94" s="7" t="n"/>
    </row>
    <row r="95" ht="14.85" customFormat="1" customHeight="1" s="7">
      <c r="A95" s="6" t="n">
        <v>1180</v>
      </c>
      <c r="B95" s="7" t="inlineStr">
        <is>
          <t>Organic</t>
        </is>
      </c>
      <c r="C95" s="7" t="n">
        <v>25</v>
      </c>
      <c r="D95" s="7" t="n">
        <v>1.45</v>
      </c>
      <c r="E95" s="7" t="n">
        <v>3.44</v>
      </c>
      <c r="F95" s="7" t="n">
        <v>13.6</v>
      </c>
      <c r="G95" s="6" t="n">
        <v>895</v>
      </c>
      <c r="H95" s="7" t="n">
        <v>19.6</v>
      </c>
      <c r="I95" s="7" t="n">
        <v>77.09999999999999</v>
      </c>
      <c r="J95" s="7" t="inlineStr">
        <is>
          <t>DA:PM6:L8-BO:Y5</t>
        </is>
      </c>
      <c r="K95" s="7" t="b">
        <v>0</v>
      </c>
      <c r="L95" s="7">
        <f>HYPERLINK("https://doi.org/10.1039/D3EE04476A","Huang (2024)")</f>
        <v/>
      </c>
      <c r="M95" s="7" t="n"/>
      <c r="N95" s="7" t="n"/>
      <c r="O95" s="7" t="n"/>
      <c r="P95" s="7" t="n"/>
    </row>
    <row r="96" ht="14.85" customFormat="1" customHeight="1" s="7">
      <c r="A96" s="6" t="n">
        <v>328</v>
      </c>
      <c r="B96" s="7" t="inlineStr">
        <is>
          <t>Organic</t>
        </is>
      </c>
      <c r="C96" s="7" t="n">
        <v>26</v>
      </c>
      <c r="D96" s="7" t="n">
        <v>1.4</v>
      </c>
      <c r="E96" s="7" t="n">
        <v>3.35</v>
      </c>
      <c r="F96" s="7" t="n">
        <v>12.9</v>
      </c>
      <c r="G96" s="6" t="n">
        <v>825</v>
      </c>
      <c r="H96" s="7" t="n">
        <v>21.6</v>
      </c>
      <c r="I96" s="7" t="n">
        <v>72.40000000000001</v>
      </c>
      <c r="J96" s="7" t="inlineStr">
        <is>
          <t>PBDB-T-2F:Y6</t>
        </is>
      </c>
      <c r="K96" s="7" t="b">
        <v>0</v>
      </c>
      <c r="L96" s="7">
        <f>HYPERLINK("https://doi.org/10.1039/C9TA05789G","Bai (2019)")</f>
        <v/>
      </c>
      <c r="M96" s="7" t="n"/>
      <c r="N96" s="7" t="n"/>
      <c r="O96" s="7" t="n"/>
      <c r="P96" s="7" t="n"/>
    </row>
    <row r="97" ht="14.85" customFormat="1" customHeight="1" s="7">
      <c r="A97" s="6" t="n">
        <v>1660</v>
      </c>
      <c r="B97" s="7" t="inlineStr">
        <is>
          <t>Organic</t>
        </is>
      </c>
      <c r="C97" s="7" t="n">
        <v>27</v>
      </c>
      <c r="D97" s="7" t="n">
        <v>1.35</v>
      </c>
      <c r="E97" s="7" t="n">
        <v>3.38</v>
      </c>
      <c r="F97" s="7" t="n">
        <v>12.5</v>
      </c>
      <c r="G97" s="6" t="n">
        <v>790</v>
      </c>
      <c r="H97" s="7" t="n">
        <v>21.9</v>
      </c>
      <c r="I97" s="7" t="n">
        <v>72.3</v>
      </c>
      <c r="J97" s="7" t="inlineStr">
        <is>
          <t>PM6:S9SBO-F:Y6-O</t>
        </is>
      </c>
      <c r="K97" s="7" t="b">
        <v>0</v>
      </c>
      <c r="L97" s="7">
        <f>HYPERLINK("https://doi.org/10.1002/aenm.202404129","Zhang (2026)")</f>
        <v/>
      </c>
      <c r="M97" s="7" t="n"/>
      <c r="N97" s="7" t="n"/>
      <c r="O97" s="7" t="n"/>
      <c r="P97" s="7" t="n"/>
    </row>
    <row r="98" ht="14.85" customFormat="1" customHeight="1" s="7">
      <c r="A98" s="6" t="n">
        <v>1710</v>
      </c>
      <c r="B98" s="7" t="inlineStr">
        <is>
          <t>Organic</t>
        </is>
      </c>
      <c r="C98" s="7" t="n">
        <v>28</v>
      </c>
      <c r="D98" s="7" t="n">
        <v>1.45</v>
      </c>
      <c r="E98" s="7" t="n">
        <v>3.89</v>
      </c>
      <c r="F98" s="7" t="n">
        <v>14</v>
      </c>
      <c r="G98" s="6" t="n">
        <v>890</v>
      </c>
      <c r="H98" s="7" t="n">
        <v>21.2</v>
      </c>
      <c r="I98" s="7" t="n">
        <v>74.59999999999999</v>
      </c>
      <c r="J98" s="7" t="inlineStr">
        <is>
          <t>PM6:BO-4C:L8-BO</t>
        </is>
      </c>
      <c r="K98" s="7" t="b">
        <v>0</v>
      </c>
      <c r="L98" s="7">
        <f>HYPERLINK("https://doi.org/10.1016/j.cej.2025.161148","Xu (2025)")</f>
        <v/>
      </c>
      <c r="M98" s="7" t="n"/>
      <c r="N98" s="7" t="n"/>
      <c r="O98" s="7" t="n"/>
      <c r="P98" s="7" t="n"/>
    </row>
    <row r="99" ht="14.85" customFormat="1" customHeight="1" s="7">
      <c r="A99" s="6" t="n">
        <v>330</v>
      </c>
      <c r="B99" s="7" t="inlineStr">
        <is>
          <t>Organic</t>
        </is>
      </c>
      <c r="C99" s="7" t="n">
        <v>30</v>
      </c>
      <c r="D99" s="7" t="n">
        <v>1.35</v>
      </c>
      <c r="E99" s="7" t="n">
        <v>3.24</v>
      </c>
      <c r="F99" s="7" t="n">
        <v>10.8</v>
      </c>
      <c r="G99" s="6" t="n">
        <v>718</v>
      </c>
      <c r="H99" s="7" t="n">
        <v>21.9</v>
      </c>
      <c r="I99" s="7" t="n">
        <v>68.7</v>
      </c>
      <c r="J99" s="7" t="inlineStr">
        <is>
          <t>PTB7-Th:IEICO-4F</t>
        </is>
      </c>
      <c r="K99" s="7" t="b">
        <v>0</v>
      </c>
      <c r="L99" s="7">
        <f>HYPERLINK("https://doi.org/10.1016/j.joule.2019.06.016","Xia (2019)")</f>
        <v/>
      </c>
      <c r="M99" s="7" t="n"/>
      <c r="N99" s="7" t="n"/>
      <c r="O99" s="7" t="n"/>
      <c r="P99" s="7" t="n"/>
    </row>
    <row r="100" ht="14.85" customFormat="1" customHeight="1" s="7">
      <c r="A100" s="6" t="n">
        <v>620</v>
      </c>
      <c r="B100" s="7" t="inlineStr">
        <is>
          <t>Organic</t>
        </is>
      </c>
      <c r="C100" s="7" t="n">
        <v>31</v>
      </c>
      <c r="D100" s="7" t="n">
        <v>1.39</v>
      </c>
      <c r="E100" s="7" t="n">
        <v>3.72</v>
      </c>
      <c r="F100" s="7" t="n">
        <v>12</v>
      </c>
      <c r="G100" s="6" t="n">
        <v>758</v>
      </c>
      <c r="H100" s="7" t="n">
        <v>22.8</v>
      </c>
      <c r="I100" s="7" t="n">
        <v>69.5</v>
      </c>
      <c r="J100" s="7" t="inlineStr">
        <is>
          <t>PCE10-BDT2F-0.8:Y6</t>
        </is>
      </c>
      <c r="K100" s="7" t="b">
        <v>0</v>
      </c>
      <c r="L100" s="7">
        <f>HYPERLINK("https://doi.org/10.1002/adfm.202108634","Huang (2022)")</f>
        <v/>
      </c>
      <c r="M100" s="7" t="n"/>
      <c r="N100" s="7" t="n"/>
      <c r="O100" s="7" t="n"/>
      <c r="P100" s="7" t="n"/>
    </row>
    <row r="101" ht="14.85" customFormat="1" customHeight="1" s="7">
      <c r="A101" s="6" t="n">
        <v>1650</v>
      </c>
      <c r="B101" s="7" t="inlineStr">
        <is>
          <t>Organic</t>
        </is>
      </c>
      <c r="C101" s="7" t="n">
        <v>32</v>
      </c>
      <c r="D101" s="7" t="n">
        <v>1.36</v>
      </c>
      <c r="E101" s="7" t="n">
        <v>4.86</v>
      </c>
      <c r="F101" s="7" t="n">
        <v>15.2</v>
      </c>
      <c r="G101" s="6" t="n">
        <v>880</v>
      </c>
      <c r="H101" s="7" t="n">
        <v>22.6</v>
      </c>
      <c r="I101" s="7" t="n">
        <v>76.59999999999999</v>
      </c>
      <c r="J101" s="7" t="inlineStr">
        <is>
          <t xml:space="preserve"> PM6:BTP-eC9:L8-BO</t>
        </is>
      </c>
      <c r="K101" s="7" t="b">
        <v>0</v>
      </c>
      <c r="L101" s="7">
        <f>HYPERLINK("https://doi.org/10.1002/aenm.202301367","Xu (2023)")</f>
        <v/>
      </c>
      <c r="M101" s="7" t="n"/>
      <c r="N101" s="7" t="n"/>
      <c r="O101" s="7" t="n"/>
      <c r="P101" s="7" t="n"/>
    </row>
    <row r="102" ht="14.85" customFormat="1" customHeight="1" s="7">
      <c r="A102" s="6" t="n">
        <v>1620</v>
      </c>
      <c r="B102" s="7" t="inlineStr">
        <is>
          <t>Organic</t>
        </is>
      </c>
      <c r="C102" s="7" t="n">
        <v>33</v>
      </c>
      <c r="D102" s="7" t="n">
        <v>1.43</v>
      </c>
      <c r="E102" s="7" t="n">
        <v>4.04</v>
      </c>
      <c r="F102" s="7" t="n">
        <v>12.3</v>
      </c>
      <c r="G102" s="6" t="n">
        <v>869</v>
      </c>
      <c r="H102" s="7" t="n">
        <v>18.9</v>
      </c>
      <c r="I102" s="7" t="n">
        <v>74.59999999999999</v>
      </c>
      <c r="J102" s="7" t="inlineStr">
        <is>
          <t>PM6:L8-BO:BTP-eC9</t>
        </is>
      </c>
      <c r="K102" s="7" t="b">
        <v>0</v>
      </c>
      <c r="L102" s="7">
        <f>HYPERLINK("https://doi.org/10.1002/adma.202500450","You (2025)")</f>
        <v/>
      </c>
      <c r="M102" s="7" t="n"/>
      <c r="N102" s="7" t="n"/>
      <c r="O102" s="7" t="n"/>
      <c r="P102" s="7" t="n"/>
    </row>
    <row r="103" ht="14.85" customFormat="1" customHeight="1" s="7">
      <c r="A103" s="6" t="n">
        <v>775</v>
      </c>
      <c r="B103" s="7" t="inlineStr">
        <is>
          <t>Organic</t>
        </is>
      </c>
      <c r="C103" s="7" t="n">
        <v>33</v>
      </c>
      <c r="D103" s="7" t="n">
        <v>1.39</v>
      </c>
      <c r="E103" s="7" t="n">
        <v>4.08</v>
      </c>
      <c r="F103" s="7" t="n">
        <v>12.3</v>
      </c>
      <c r="G103" s="6" t="n">
        <v>781</v>
      </c>
      <c r="H103" s="7" t="n">
        <v>22</v>
      </c>
      <c r="I103" s="7" t="n">
        <v>71.3</v>
      </c>
      <c r="J103" s="7" t="inlineStr">
        <is>
          <t>PCE10-2F:PM6:Y6 (0.7:0.3:2.5)</t>
        </is>
      </c>
      <c r="K103" s="7" t="b">
        <v>0</v>
      </c>
      <c r="L103" s="7">
        <f>HYPERLINK("https://doi.org/10.1016/j.cej.2022.139081","Zhao (2023)")</f>
        <v/>
      </c>
      <c r="M103" s="7" t="n"/>
      <c r="N103" s="7" t="n"/>
      <c r="O103" s="7" t="n"/>
      <c r="P103" s="7" t="n"/>
    </row>
    <row r="104" ht="14.85" customFormat="1" customHeight="1" s="7">
      <c r="A104" s="6" t="n">
        <v>331</v>
      </c>
      <c r="B104" s="7" t="inlineStr">
        <is>
          <t>Organic</t>
        </is>
      </c>
      <c r="C104" s="7" t="n">
        <v>34</v>
      </c>
      <c r="D104" s="7" t="n">
        <v>1.4</v>
      </c>
      <c r="E104" s="7" t="n">
        <v>3.09</v>
      </c>
      <c r="F104" s="7" t="n">
        <v>9.1</v>
      </c>
      <c r="G104" s="6" t="n">
        <v>733</v>
      </c>
      <c r="H104" s="7" t="n">
        <v>18.5</v>
      </c>
      <c r="I104" s="7" t="n">
        <v>67.09999999999999</v>
      </c>
      <c r="J104" s="7" t="inlineStr">
        <is>
          <t>PTB7-Th:FOIC</t>
        </is>
      </c>
      <c r="K104" s="7" t="b">
        <v>0</v>
      </c>
      <c r="L104" s="7">
        <f>HYPERLINK("https://doi.org/10.1016/j.scib.2019.11.002","Yao (2020)")</f>
        <v/>
      </c>
      <c r="M104" s="7" t="n"/>
      <c r="N104" s="7" t="n"/>
      <c r="O104" s="7" t="n"/>
      <c r="P104" s="7" t="n"/>
    </row>
    <row r="105" ht="14.85" customFormat="1" customHeight="1" s="7">
      <c r="A105" s="6" t="n">
        <v>1330</v>
      </c>
      <c r="B105" s="7" t="inlineStr">
        <is>
          <t>Organic</t>
        </is>
      </c>
      <c r="C105" s="7" t="n">
        <v>36</v>
      </c>
      <c r="D105" s="7" t="n">
        <v>1.24</v>
      </c>
      <c r="E105" s="7" t="n">
        <v>3.33</v>
      </c>
      <c r="F105" s="7" t="n">
        <v>9.4</v>
      </c>
      <c r="G105" s="6" t="n">
        <v>658</v>
      </c>
      <c r="H105" s="7" t="n">
        <v>20.7</v>
      </c>
      <c r="I105" s="7" t="n">
        <v>68.8</v>
      </c>
      <c r="J105" s="7" t="inlineStr">
        <is>
          <t>PTB7-Th:ATT-9</t>
        </is>
      </c>
      <c r="K105" s="7" t="b">
        <v>0</v>
      </c>
      <c r="L105" s="7">
        <f>HYPERLINK("https://doi.org/10.1002/adma.202200337","Liu (2022)")</f>
        <v/>
      </c>
      <c r="M105" s="7" t="n"/>
      <c r="N105" s="7" t="n"/>
      <c r="O105" s="7" t="n"/>
      <c r="P105" s="7" t="n"/>
    </row>
    <row r="106" ht="14.85" customFormat="1" customHeight="1" s="7">
      <c r="A106" s="6" t="n">
        <v>1700</v>
      </c>
      <c r="B106" s="7" t="inlineStr">
        <is>
          <t>Organic</t>
        </is>
      </c>
      <c r="C106" s="7" t="n">
        <v>37</v>
      </c>
      <c r="D106" s="7" t="n">
        <v>1.41</v>
      </c>
      <c r="E106" s="7" t="n">
        <v>4.03</v>
      </c>
      <c r="F106" s="7" t="n">
        <v>10.9</v>
      </c>
      <c r="G106" s="6" t="n">
        <v>868</v>
      </c>
      <c r="H106" s="7" t="n">
        <v>16.8</v>
      </c>
      <c r="I106" s="7" t="n">
        <v>74.90000000000001</v>
      </c>
      <c r="J106" s="7" t="inlineStr">
        <is>
          <t>PM6:BTP-eC9:L8-BO</t>
        </is>
      </c>
      <c r="K106" s="7" t="b">
        <v>0</v>
      </c>
      <c r="L106" s="7">
        <f>HYPERLINK("https://doi.org/10.1002/adom.202401776","Zhao (2024)")</f>
        <v/>
      </c>
      <c r="M106" s="7" t="n"/>
      <c r="N106" s="7" t="n"/>
      <c r="O106" s="7" t="n"/>
      <c r="P106" s="7" t="n"/>
    </row>
    <row r="107" ht="14.85" customFormat="1" customHeight="1" s="7">
      <c r="A107" s="6" t="n">
        <v>636</v>
      </c>
      <c r="B107" s="7" t="inlineStr">
        <is>
          <t>Organic</t>
        </is>
      </c>
      <c r="C107" s="7" t="n">
        <v>39</v>
      </c>
      <c r="D107" s="7" t="n">
        <v>1.4</v>
      </c>
      <c r="E107" s="7" t="n">
        <v>4.99</v>
      </c>
      <c r="F107" s="7" t="n">
        <v>12.8</v>
      </c>
      <c r="G107" s="6" t="n">
        <v>849</v>
      </c>
      <c r="H107" s="7" t="n">
        <v>19</v>
      </c>
      <c r="I107" s="7" t="n">
        <v>79.40000000000001</v>
      </c>
      <c r="J107" s="7" t="inlineStr">
        <is>
          <t>PBDB-TF:L8-BO:BTP-eC9</t>
        </is>
      </c>
      <c r="K107" s="7" t="b">
        <v>0</v>
      </c>
      <c r="L107" s="7">
        <f>HYPERLINK("https://doi.org/10.1002/adma.202205844","Guan (2022)")</f>
        <v/>
      </c>
      <c r="M107" s="7" t="n"/>
      <c r="N107" s="7" t="n"/>
      <c r="O107" s="7" t="n"/>
      <c r="P107" s="7" t="n"/>
    </row>
    <row r="108" ht="14.85" customFormat="1" customHeight="1" s="7">
      <c r="A108" s="6" t="n">
        <v>1660</v>
      </c>
      <c r="B108" s="7" t="inlineStr">
        <is>
          <t>Organic</t>
        </is>
      </c>
      <c r="C108" s="7" t="n">
        <v>42</v>
      </c>
      <c r="D108" s="7" t="n">
        <v>1.42</v>
      </c>
      <c r="E108" s="7" t="n">
        <v>4.28</v>
      </c>
      <c r="F108" s="7" t="n">
        <v>10.2</v>
      </c>
      <c r="G108" s="6" t="n">
        <v>770</v>
      </c>
      <c r="H108" s="7" t="n">
        <v>17.8</v>
      </c>
      <c r="I108" s="7" t="n">
        <v>74.40000000000001</v>
      </c>
      <c r="J108" s="7" t="inlineStr">
        <is>
          <t>PCE10:eC9-2Cl</t>
        </is>
      </c>
      <c r="K108" s="7" t="b">
        <v>0</v>
      </c>
      <c r="L108" s="7">
        <f>HYPERLINK("https://doi.org/10.1002/aenm.202501682","Han (2025)")</f>
        <v/>
      </c>
      <c r="M108" s="7" t="n"/>
      <c r="N108" s="7" t="n"/>
      <c r="O108" s="7" t="n"/>
      <c r="P108" s="7" t="n"/>
    </row>
    <row r="109" ht="14.85" customFormat="1" customHeight="1" s="7">
      <c r="A109" s="6" t="n">
        <v>1310</v>
      </c>
      <c r="B109" s="7" t="inlineStr">
        <is>
          <t>Organic</t>
        </is>
      </c>
      <c r="C109" s="7" t="n">
        <v>43</v>
      </c>
      <c r="D109" s="7" t="n">
        <v>1.4</v>
      </c>
      <c r="E109" s="7" t="n">
        <v>3.9</v>
      </c>
      <c r="F109" s="7" t="n">
        <v>9</v>
      </c>
      <c r="G109" s="6" t="n">
        <v>850</v>
      </c>
      <c r="H109" s="7" t="n">
        <v>14</v>
      </c>
      <c r="I109" s="7" t="n">
        <v>75.7</v>
      </c>
      <c r="J109" s="7" t="inlineStr">
        <is>
          <t>PM6: BTP-eC9: L8-BO</t>
        </is>
      </c>
      <c r="K109" s="7" t="b">
        <v>0</v>
      </c>
      <c r="L109" s="7">
        <f>HYPERLINK("https://doi.org/10.1002/adfm.202406070","Yu (2024)")</f>
        <v/>
      </c>
      <c r="M109" s="7" t="n"/>
      <c r="N109" s="7" t="n"/>
      <c r="O109" s="7" t="n"/>
      <c r="P109" s="7" t="n"/>
    </row>
    <row r="110" ht="14.85" customFormat="1" customHeight="1" s="7">
      <c r="A110" s="6" t="n">
        <v>1290</v>
      </c>
      <c r="B110" s="7" t="inlineStr">
        <is>
          <t>Organic</t>
        </is>
      </c>
      <c r="C110" s="7" t="n">
        <v>44</v>
      </c>
      <c r="D110" s="7" t="n">
        <v>1.39</v>
      </c>
      <c r="E110" s="7" t="n">
        <v>5.58</v>
      </c>
      <c r="F110" s="7" t="n">
        <v>12.6</v>
      </c>
      <c r="G110" s="6" t="n">
        <v>840</v>
      </c>
      <c r="H110" s="7" t="n">
        <v>19.8</v>
      </c>
      <c r="I110" s="7" t="n">
        <v>75.8</v>
      </c>
      <c r="J110" s="7" t="inlineStr">
        <is>
          <t>PM6:BTP-eC9:L8-BO (1:1:1)</t>
        </is>
      </c>
      <c r="K110" s="7" t="b">
        <v>0</v>
      </c>
      <c r="L110" s="7">
        <f>HYPERLINK("https://doi.org/10.1002/aenm.202400970","Zhang (2024)")</f>
        <v/>
      </c>
      <c r="M110" s="7" t="n"/>
      <c r="N110" s="7" t="n"/>
      <c r="O110" s="7" t="n"/>
      <c r="P110" s="7" t="n"/>
    </row>
    <row r="111" ht="14.85" customFormat="1" customHeight="1" s="7">
      <c r="A111" s="6" t="n">
        <v>1680</v>
      </c>
      <c r="B111" s="7" t="inlineStr">
        <is>
          <t>Organic</t>
        </is>
      </c>
      <c r="C111" s="7" t="n">
        <v>45</v>
      </c>
      <c r="D111" s="7" t="n">
        <v>1.39</v>
      </c>
      <c r="E111" s="7" t="n">
        <v>6.02</v>
      </c>
      <c r="F111" s="7" t="n">
        <v>13.3</v>
      </c>
      <c r="G111" s="6" t="n">
        <v>868</v>
      </c>
      <c r="H111" s="7" t="n">
        <v>20.1</v>
      </c>
      <c r="I111" s="7" t="n">
        <v>76.40000000000001</v>
      </c>
      <c r="J111" s="7" t="inlineStr">
        <is>
          <t>D18:BTP-eC9:BTO-BO</t>
        </is>
      </c>
      <c r="K111" s="7" t="b">
        <v>0</v>
      </c>
      <c r="L111" s="7">
        <f>HYPERLINK("https://doi.org/10.1002/adma.202420439","Ding (2025)")</f>
        <v/>
      </c>
      <c r="M111" s="7" t="n"/>
      <c r="N111" s="7" t="n"/>
      <c r="O111" s="7" t="n"/>
      <c r="P111" s="7" t="n"/>
    </row>
    <row r="112" ht="14.85" customFormat="1" customHeight="1" s="7">
      <c r="A112" s="6" t="n">
        <v>1310</v>
      </c>
      <c r="B112" s="7" t="inlineStr">
        <is>
          <t>Organic</t>
        </is>
      </c>
      <c r="C112" s="7" t="n">
        <v>46</v>
      </c>
      <c r="D112" s="7" t="n">
        <v>1.39</v>
      </c>
      <c r="E112" s="7" t="n">
        <v>5.1</v>
      </c>
      <c r="F112" s="7" t="n">
        <v>11.2</v>
      </c>
      <c r="G112" s="6" t="n">
        <v>803</v>
      </c>
      <c r="H112" s="7" t="n">
        <v>19.3</v>
      </c>
      <c r="I112" s="7" t="n">
        <v>72</v>
      </c>
      <c r="J112" s="7" t="inlineStr">
        <is>
          <t>DA:PCE10-2F/Y6:Y5</t>
        </is>
      </c>
      <c r="K112" s="7" t="b">
        <v>0</v>
      </c>
      <c r="L112" s="7">
        <f>HYPERLINK("https://doi.org/10.1039/D3EE04476A","Huang (2024)")</f>
        <v/>
      </c>
      <c r="M112" s="7" t="n"/>
      <c r="N112" s="7" t="n"/>
      <c r="O112" s="7" t="n"/>
      <c r="P112" s="7" t="n"/>
    </row>
    <row r="113" ht="14.85" customFormat="1" customHeight="1" s="7">
      <c r="A113" s="6" t="n">
        <v>1660</v>
      </c>
      <c r="B113" s="7" t="inlineStr">
        <is>
          <t>Organic</t>
        </is>
      </c>
      <c r="C113" s="7" t="n">
        <v>47</v>
      </c>
      <c r="D113" s="7" t="n">
        <v>1.4</v>
      </c>
      <c r="E113" s="7" t="n">
        <v>5.3</v>
      </c>
      <c r="F113" s="7" t="n">
        <v>11.3</v>
      </c>
      <c r="G113" s="6" t="n">
        <v>854</v>
      </c>
      <c r="H113" s="7" t="n">
        <v>17.9</v>
      </c>
      <c r="I113" s="7" t="n">
        <v>74.09999999999999</v>
      </c>
      <c r="J113" s="7" t="inlineStr">
        <is>
          <t>PM6: BTP-eC9:L8-BO</t>
        </is>
      </c>
      <c r="K113" s="7" t="b">
        <v>0</v>
      </c>
      <c r="L113" s="7">
        <f>HYPERLINK("https://doi.org/10.1039/D4EE01659A","Wu (2024)")</f>
        <v/>
      </c>
      <c r="M113" s="7" t="n"/>
      <c r="N113" s="7" t="n"/>
      <c r="O113" s="7" t="n"/>
      <c r="P113" s="7" t="n"/>
    </row>
    <row r="114" ht="14.85" customFormat="1" customHeight="1" s="7">
      <c r="A114" s="6" t="n">
        <v>341</v>
      </c>
      <c r="B114" s="7" t="inlineStr">
        <is>
          <t>Organic</t>
        </is>
      </c>
      <c r="C114" s="7" t="n">
        <v>49</v>
      </c>
      <c r="D114" s="7" t="n">
        <v>1.37</v>
      </c>
      <c r="E114" s="7" t="n">
        <v>3.53</v>
      </c>
      <c r="F114" s="7" t="n">
        <v>7.2</v>
      </c>
      <c r="G114" s="6" t="n">
        <v>670</v>
      </c>
      <c r="H114" s="7" t="n">
        <v>14.8</v>
      </c>
      <c r="I114" s="7" t="n">
        <v>72.59999999999999</v>
      </c>
      <c r="J114" s="7" t="inlineStr">
        <is>
          <t>PCE-10:BT-CIC:TT-FIC</t>
        </is>
      </c>
      <c r="K114" s="7" t="b">
        <v>0</v>
      </c>
      <c r="L114" s="7">
        <f>HYPERLINK("https://doi.org/10.1002/adma.201903173","Li (2019)")</f>
        <v/>
      </c>
      <c r="M114" s="7" t="n"/>
      <c r="N114" s="7" t="n"/>
      <c r="O114" s="7" t="n"/>
      <c r="P114" s="7" t="n"/>
    </row>
    <row r="115" ht="14.85" customFormat="1" customHeight="1" s="7">
      <c r="A115" s="6" t="n">
        <v>1740</v>
      </c>
      <c r="B115" s="7" t="inlineStr">
        <is>
          <t>Organic</t>
        </is>
      </c>
      <c r="C115" s="7" t="n">
        <v>50</v>
      </c>
      <c r="D115" s="7" t="n">
        <v>1.38</v>
      </c>
      <c r="E115" s="7" t="n">
        <v>6.05</v>
      </c>
      <c r="F115" s="7" t="n">
        <v>12.2</v>
      </c>
      <c r="G115" s="6" t="n">
        <v>880</v>
      </c>
      <c r="H115" s="7" t="n">
        <v>18.1</v>
      </c>
      <c r="I115" s="7" t="n">
        <v>76.7</v>
      </c>
      <c r="J115" s="7" t="inlineStr">
        <is>
          <r>
            <rPr>
              <rFont val="Calibri"/>
              <sz val="11"/>
            </rPr>
            <t>PBOF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eC9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61</t>
          </r>
          <r>
            <rPr>
              <rFont val="Calibri"/>
              <sz val="11"/>
            </rPr>
            <t>BM</t>
          </r>
        </is>
      </c>
      <c r="K115" s="7" t="b">
        <v>0</v>
      </c>
      <c r="L115" s="7">
        <f>HYPERLINK("https://doi.org/10.1038/s41467-025-62546-8","Yu (2025)")</f>
        <v/>
      </c>
      <c r="M115" s="7" t="n"/>
      <c r="N115" s="7" t="n"/>
      <c r="O115" s="7" t="n"/>
      <c r="P115" s="7" t="n"/>
    </row>
    <row r="116" ht="14.85" customFormat="1" customHeight="1" s="7">
      <c r="A116" s="6" t="n">
        <v>1330</v>
      </c>
      <c r="B116" s="7" t="inlineStr">
        <is>
          <t>Organic</t>
        </is>
      </c>
      <c r="C116" s="7" t="n">
        <v>51</v>
      </c>
      <c r="D116" s="7" t="n">
        <v>1.4</v>
      </c>
      <c r="E116" s="7" t="n">
        <v>3.76</v>
      </c>
      <c r="F116" s="7" t="n">
        <v>7.4</v>
      </c>
      <c r="G116" s="6" t="n">
        <v>749</v>
      </c>
      <c r="H116" s="7" t="n">
        <v>14.7</v>
      </c>
      <c r="I116" s="7" t="n">
        <v>66.8</v>
      </c>
      <c r="J116" s="7" t="inlineStr">
        <is>
          <r>
            <rPr>
              <rFont val="Calibri"/>
              <sz val="11"/>
            </rPr>
            <t>PTB7-TH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FOIC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71</t>
          </r>
          <r>
            <rPr>
              <rFont val="Calibri"/>
              <sz val="11"/>
            </rPr>
            <t>BM</t>
          </r>
        </is>
      </c>
      <c r="K116" s="7" t="b">
        <v>0</v>
      </c>
      <c r="L116" s="7">
        <f>HYPERLINK("https://doi.org/10.1002/aenm.201904196","Liu (2020)")</f>
        <v/>
      </c>
      <c r="M116" s="7" t="n"/>
      <c r="N116" s="7" t="n"/>
      <c r="O116" s="7" t="n"/>
      <c r="P116" s="7" t="n"/>
    </row>
    <row r="117" ht="14.85" customFormat="1" customHeight="1" s="7">
      <c r="A117" s="6" t="n">
        <v>345</v>
      </c>
      <c r="B117" s="7" t="inlineStr">
        <is>
          <t>Organic</t>
        </is>
      </c>
      <c r="C117" s="7" t="n">
        <v>53</v>
      </c>
      <c r="D117" s="7" t="n">
        <v>1.32</v>
      </c>
      <c r="E117" s="7" t="n">
        <v>3.02</v>
      </c>
      <c r="F117" s="7" t="n">
        <v>5.7</v>
      </c>
      <c r="G117" s="6" t="n">
        <v>750</v>
      </c>
      <c r="H117" s="7" t="n">
        <v>10.6</v>
      </c>
      <c r="I117" s="7" t="n">
        <v>71.7</v>
      </c>
      <c r="J117" s="7" t="inlineStr">
        <is>
          <t>DPP2T:IEICO-4F</t>
        </is>
      </c>
      <c r="K117" s="7" t="b">
        <v>0</v>
      </c>
      <c r="L117" s="7">
        <f>HYPERLINK("https://doi.org/10.1021/acsami.0c08037","Lee (2020)")</f>
        <v/>
      </c>
      <c r="M117" s="7" t="n"/>
      <c r="N117" s="7" t="n"/>
      <c r="O117" s="7" t="n"/>
      <c r="P117" s="7" t="n"/>
    </row>
    <row r="118" ht="14.85" customFormat="1" customHeight="1" s="7">
      <c r="A118" s="6" t="n">
        <v>346</v>
      </c>
      <c r="B118" s="7" t="inlineStr">
        <is>
          <t>Organic</t>
        </is>
      </c>
      <c r="C118" s="7" t="n">
        <v>60</v>
      </c>
      <c r="D118" s="7" t="n">
        <v>1.33</v>
      </c>
      <c r="E118" s="7" t="n">
        <v>2.34</v>
      </c>
      <c r="F118" s="7" t="n">
        <v>3.9</v>
      </c>
      <c r="G118" s="6" t="n">
        <v>749</v>
      </c>
      <c r="H118" s="7" t="n">
        <v>7.3</v>
      </c>
      <c r="I118" s="7" t="n">
        <v>70.90000000000001</v>
      </c>
      <c r="J118" s="7" t="inlineStr">
        <is>
          <t>DPP2T:IEICO-4F</t>
        </is>
      </c>
      <c r="K118" s="7" t="b">
        <v>0</v>
      </c>
      <c r="L118" s="7">
        <f>HYPERLINK("https://doi.org/10.1021/acsami.0c08037","Lee (2020)")</f>
        <v/>
      </c>
      <c r="M118" s="7" t="n"/>
      <c r="N118" s="7" t="n"/>
      <c r="O118" s="7" t="n"/>
      <c r="P118" s="7" t="n"/>
    </row>
    <row r="119" ht="14.85" customFormat="1" customHeight="1" s="7">
      <c r="A119" s="6" t="n">
        <v>347</v>
      </c>
      <c r="B119" s="7" t="inlineStr">
        <is>
          <t>Organic</t>
        </is>
      </c>
      <c r="C119" s="7" t="n">
        <v>62</v>
      </c>
      <c r="D119" s="7" t="n">
        <v>1.33</v>
      </c>
      <c r="E119" s="7" t="n">
        <v>3.66</v>
      </c>
      <c r="F119" s="7" t="n">
        <v>5.9</v>
      </c>
      <c r="G119" s="6" t="n">
        <v>690</v>
      </c>
      <c r="H119" s="7" t="n">
        <v>12.9</v>
      </c>
      <c r="I119" s="7" t="n">
        <v>66.3</v>
      </c>
      <c r="J119" s="7" t="inlineStr">
        <is>
          <t>PTB7-Th:6TIC-4F</t>
        </is>
      </c>
      <c r="K119" s="7" t="b">
        <v>0</v>
      </c>
      <c r="L119" s="7">
        <f>HYPERLINK("https://doi.org/10.1002/adma.201901683","Zuo (2019)")</f>
        <v/>
      </c>
      <c r="M119" s="7" t="n"/>
      <c r="N119" s="7" t="n"/>
      <c r="O119" s="7" t="n"/>
      <c r="P119" s="7" t="n"/>
    </row>
    <row r="120" ht="14.85" customFormat="1" customHeight="1" s="7">
      <c r="A120" s="6" t="n">
        <v>1340</v>
      </c>
      <c r="B120" s="7" t="inlineStr">
        <is>
          <t>Organic</t>
        </is>
      </c>
      <c r="C120" s="7" t="n">
        <v>71</v>
      </c>
      <c r="D120" s="7" t="n">
        <v>1.33</v>
      </c>
      <c r="E120" s="7" t="n">
        <v>2.87</v>
      </c>
      <c r="F120" s="7" t="n">
        <v>4.1</v>
      </c>
      <c r="G120" s="6" t="n">
        <v>703</v>
      </c>
      <c r="H120" s="7" t="n">
        <v>9.5</v>
      </c>
      <c r="I120" s="7" t="n">
        <v>61.1</v>
      </c>
      <c r="J120" s="7" t="inlineStr">
        <is>
          <t>PTB7-Th:IEICO-4F(1:1.5)</t>
        </is>
      </c>
      <c r="K120" s="7" t="b">
        <v>0</v>
      </c>
      <c r="L120" s="7">
        <f>HYPERLINK("https://doi.org/10.1038/s41528-022-00173-9","Meng (2022)")</f>
        <v/>
      </c>
      <c r="M120" s="7" t="n"/>
      <c r="N120" s="7" t="n"/>
      <c r="O120" s="7" t="n"/>
      <c r="P120" s="7" t="n"/>
    </row>
    <row r="121" ht="14.85" customFormat="1" customHeight="1" s="7">
      <c r="A121" s="6" t="n">
        <v>1340</v>
      </c>
      <c r="B121" s="7" t="inlineStr">
        <is>
          <t>Organic</t>
        </is>
      </c>
      <c r="C121" s="7" t="n">
        <v>80</v>
      </c>
      <c r="D121" s="7" t="n">
        <v>1.36</v>
      </c>
      <c r="E121" s="7" t="n">
        <v>1.91</v>
      </c>
      <c r="F121" s="7" t="n">
        <v>2.4</v>
      </c>
      <c r="G121" s="6" t="n">
        <v>705</v>
      </c>
      <c r="H121" s="7" t="n">
        <v>5.7</v>
      </c>
      <c r="I121" s="7" t="n">
        <v>59.4</v>
      </c>
      <c r="J121" s="7" t="inlineStr">
        <is>
          <t>PTB7-Th:IEICO-4F(1:1.5)</t>
        </is>
      </c>
      <c r="K121" s="7" t="b">
        <v>0</v>
      </c>
      <c r="L121" s="7">
        <f>HYPERLINK("https://doi.org/10.1038/s41528-022-00173-9","Meng (2022)")</f>
        <v/>
      </c>
      <c r="M121" s="7" t="n"/>
      <c r="N121" s="7" t="n"/>
      <c r="O121" s="7" t="n"/>
      <c r="P121" s="7" t="n"/>
    </row>
    <row r="122" ht="14.85" customFormat="1" customHeight="1" s="7">
      <c r="A122" s="6" t="n">
        <v>351</v>
      </c>
      <c r="B122" s="7" t="inlineStr">
        <is>
          <t>Dye-sensitized</t>
        </is>
      </c>
      <c r="C122" s="7" t="n">
        <v>1</v>
      </c>
      <c r="D122" s="7" t="n">
        <v>2</v>
      </c>
      <c r="E122" s="7" t="n">
        <v>0.052</v>
      </c>
      <c r="F122" s="7" t="n">
        <v>5.2</v>
      </c>
      <c r="G122" s="6" t="n">
        <v>780</v>
      </c>
      <c r="H122" s="7" t="n">
        <v>12.4</v>
      </c>
      <c r="I122" s="7" t="n">
        <v>53.8</v>
      </c>
      <c r="J122" s="7" t="inlineStr">
        <is>
          <t>N719</t>
        </is>
      </c>
      <c r="K122" s="7" t="b">
        <v>0</v>
      </c>
      <c r="L122" s="7">
        <f>HYPERLINK("https://doi.org/10.1039/C3CP53939C","López-López (2014)")</f>
        <v/>
      </c>
      <c r="M122" s="7" t="n"/>
      <c r="N122" s="7" t="n"/>
      <c r="O122" s="7" t="n"/>
      <c r="P122" s="7" t="n"/>
    </row>
    <row r="123" ht="14.85" customFormat="1" customHeight="1" s="7">
      <c r="A123" s="6" t="n">
        <v>588</v>
      </c>
      <c r="B123" s="7" t="inlineStr">
        <is>
          <t>Dye-sensitized</t>
        </is>
      </c>
      <c r="C123" s="7" t="n">
        <v>5</v>
      </c>
      <c r="D123" s="7" t="n">
        <v>1.8</v>
      </c>
      <c r="E123" s="7" t="n">
        <v>0.55</v>
      </c>
      <c r="F123" s="7" t="n">
        <v>11</v>
      </c>
      <c r="G123" s="6" t="n">
        <v>871</v>
      </c>
      <c r="H123" s="7" t="n">
        <v>16.8</v>
      </c>
      <c r="I123" s="7" t="n">
        <v>75.2</v>
      </c>
      <c r="J123" s="7" t="inlineStr">
        <is>
          <t>C268, Y1</t>
        </is>
      </c>
      <c r="K123" s="7" t="b">
        <v>0</v>
      </c>
      <c r="L123" s="7">
        <f>HYPERLINK("https://doi.org/10.1021/acs.jpcc.2c03162","Xie (2022)")</f>
        <v/>
      </c>
      <c r="M123" s="7" t="n"/>
      <c r="N123" s="7" t="n"/>
      <c r="O123" s="7" t="n"/>
      <c r="P123" s="7" t="n"/>
    </row>
    <row r="124" ht="14.85" customFormat="1" customHeight="1" s="7">
      <c r="A124" s="6" t="n">
        <v>352</v>
      </c>
      <c r="B124" s="7" t="inlineStr">
        <is>
          <t>Dye-sensitized</t>
        </is>
      </c>
      <c r="C124" s="7" t="n">
        <v>9</v>
      </c>
      <c r="D124" s="7" t="n">
        <v>2</v>
      </c>
      <c r="E124" s="7" t="n">
        <v>0.405</v>
      </c>
      <c r="F124" s="7" t="n">
        <v>4.5</v>
      </c>
      <c r="G124" s="6" t="n">
        <v>780</v>
      </c>
      <c r="H124" s="7" t="n">
        <v>10.3</v>
      </c>
      <c r="I124" s="7" t="n">
        <v>56</v>
      </c>
      <c r="J124" s="7" t="inlineStr">
        <is>
          <t>N719</t>
        </is>
      </c>
      <c r="K124" s="7" t="b">
        <v>0</v>
      </c>
      <c r="L124" s="7">
        <f>HYPERLINK("https://doi.org/10.1039/C3CP53939C","López-López (2014)")</f>
        <v/>
      </c>
      <c r="M124" s="7" t="n"/>
      <c r="N124" s="7" t="n"/>
      <c r="O124" s="7" t="n"/>
      <c r="P124" s="7" t="n"/>
    </row>
    <row r="125" ht="14.85" customFormat="1" customHeight="1" s="7">
      <c r="A125" s="6" t="n">
        <v>354</v>
      </c>
      <c r="B125" s="7" t="inlineStr">
        <is>
          <t>Dye-sensitized</t>
        </is>
      </c>
      <c r="C125" s="7" t="n">
        <v>10</v>
      </c>
      <c r="D125" s="7" t="n">
        <v>2.01</v>
      </c>
      <c r="E125" s="7" t="n">
        <v>0.52</v>
      </c>
      <c r="F125" s="7" t="n">
        <v>5.2</v>
      </c>
      <c r="G125" s="6" t="n">
        <v>770</v>
      </c>
      <c r="H125" s="7" t="n">
        <v>11.9</v>
      </c>
      <c r="I125" s="7" t="n">
        <v>56.7</v>
      </c>
      <c r="J125" s="7" t="inlineStr">
        <is>
          <t>N719</t>
        </is>
      </c>
      <c r="K125" s="7" t="b">
        <v>0</v>
      </c>
      <c r="L125" s="7">
        <f>HYPERLINK("https://doi.org/10.1143/APEX.5.022303","Colonna (2012)")</f>
        <v/>
      </c>
      <c r="M125" s="7" t="n"/>
      <c r="N125" s="7" t="n"/>
      <c r="O125" s="7" t="n"/>
      <c r="P125" s="7" t="n"/>
    </row>
    <row r="126" ht="14.85" customFormat="1" customHeight="1" s="7">
      <c r="A126" s="6" t="n">
        <v>356</v>
      </c>
      <c r="B126" s="7" t="inlineStr">
        <is>
          <t>Dye-sensitized</t>
        </is>
      </c>
      <c r="C126" s="7" t="n">
        <v>13</v>
      </c>
      <c r="D126" s="7" t="n">
        <v>1.68</v>
      </c>
      <c r="E126" s="7" t="n">
        <v>1.31</v>
      </c>
      <c r="F126" s="7" t="n">
        <v>10.1</v>
      </c>
      <c r="G126" s="6" t="n">
        <v>851</v>
      </c>
      <c r="H126" s="7" t="n">
        <v>14.9</v>
      </c>
      <c r="I126" s="7" t="n">
        <v>79.7</v>
      </c>
      <c r="J126" s="7" t="inlineStr">
        <is>
          <t>SGT-021</t>
        </is>
      </c>
      <c r="K126" s="7" t="b">
        <v>0</v>
      </c>
      <c r="L126" s="7">
        <f>HYPERLINK("https://doi.org/10.1039/C9NR09019C","Aftabuzzaman (2020)")</f>
        <v/>
      </c>
      <c r="M126" s="7" t="n"/>
      <c r="N126" s="7" t="n"/>
      <c r="O126" s="7" t="n"/>
      <c r="P126" s="7" t="n"/>
    </row>
    <row r="127" ht="14.85" customFormat="1" customHeight="1" s="7">
      <c r="A127" s="6" t="n">
        <v>357</v>
      </c>
      <c r="B127" s="7" t="inlineStr">
        <is>
          <t>Dye-sensitized</t>
        </is>
      </c>
      <c r="C127" s="7" t="n">
        <v>14</v>
      </c>
      <c r="D127" s="7" t="n">
        <v>1.68</v>
      </c>
      <c r="E127" s="7" t="n">
        <v>1.39</v>
      </c>
      <c r="F127" s="7" t="n">
        <v>9.9</v>
      </c>
      <c r="G127" s="6" t="n">
        <v>850</v>
      </c>
      <c r="H127" s="7" t="n">
        <v>14.9</v>
      </c>
      <c r="I127" s="7" t="n">
        <v>78.2</v>
      </c>
      <c r="J127" s="7" t="inlineStr">
        <is>
          <t>SGT-021</t>
        </is>
      </c>
      <c r="K127" s="7" t="b">
        <v>0</v>
      </c>
      <c r="L127" s="7">
        <f>HYPERLINK("https://doi.org/10.1039/C9NR09019C","Aftabuzzaman (2020)")</f>
        <v/>
      </c>
      <c r="M127" s="7" t="n"/>
      <c r="N127" s="7" t="n"/>
      <c r="O127" s="7" t="n"/>
      <c r="P127" s="7" t="n"/>
    </row>
    <row r="128" ht="14.85" customFormat="1" customHeight="1" s="7">
      <c r="A128" s="6" t="n">
        <v>358</v>
      </c>
      <c r="B128" s="7" t="inlineStr">
        <is>
          <t>Dye-sensitized</t>
        </is>
      </c>
      <c r="C128" s="7" t="n">
        <v>15</v>
      </c>
      <c r="D128" s="7" t="n">
        <v>1.68</v>
      </c>
      <c r="E128" s="7" t="n">
        <v>1.44</v>
      </c>
      <c r="F128" s="7" t="n">
        <v>9.6</v>
      </c>
      <c r="G128" s="6" t="n">
        <v>850</v>
      </c>
      <c r="H128" s="7" t="n">
        <v>14.7</v>
      </c>
      <c r="I128" s="7" t="n">
        <v>76.8</v>
      </c>
      <c r="J128" s="7" t="inlineStr">
        <is>
          <t>SGT-021</t>
        </is>
      </c>
      <c r="K128" s="7" t="b">
        <v>0</v>
      </c>
      <c r="L128" s="7">
        <f>HYPERLINK("https://doi.org/10.1039/C9NR09019C","Aftabuzzaman (2020)")</f>
        <v/>
      </c>
      <c r="M128" s="7" t="n"/>
      <c r="N128" s="7" t="n"/>
      <c r="O128" s="7" t="n"/>
      <c r="P128" s="7" t="n"/>
    </row>
    <row r="129" ht="14.85" customFormat="1" customHeight="1" s="7">
      <c r="A129" s="6" t="n">
        <v>359</v>
      </c>
      <c r="B129" s="7" t="inlineStr">
        <is>
          <t>Dye-sensitized</t>
        </is>
      </c>
      <c r="C129" s="7" t="n">
        <v>17</v>
      </c>
      <c r="D129" s="7" t="n">
        <v>1.68</v>
      </c>
      <c r="E129" s="7" t="n">
        <v>1.67</v>
      </c>
      <c r="F129" s="7" t="n">
        <v>9.800000000000001</v>
      </c>
      <c r="G129" s="6" t="n">
        <v>855</v>
      </c>
      <c r="H129" s="7" t="n">
        <v>15.1</v>
      </c>
      <c r="I129" s="7" t="n">
        <v>75.90000000000001</v>
      </c>
      <c r="J129" s="7" t="inlineStr">
        <is>
          <t>SGT-021</t>
        </is>
      </c>
      <c r="K129" s="7" t="b">
        <v>0</v>
      </c>
      <c r="L129" s="7">
        <f>HYPERLINK("https://doi.org/10.1039/C9NR09019C","Aftabuzzaman (2020)")</f>
        <v/>
      </c>
      <c r="M129" s="7" t="n"/>
      <c r="N129" s="7" t="n"/>
      <c r="O129" s="7" t="n"/>
      <c r="P129" s="7" t="n"/>
    </row>
    <row r="130" ht="14.85" customFormat="1" customHeight="1" s="7">
      <c r="A130" s="6" t="inlineStr">
        <is>
          <t>--</t>
        </is>
      </c>
      <c r="B130" s="7" t="inlineStr">
        <is>
          <t>Dye-sensitized</t>
        </is>
      </c>
      <c r="C130" s="7" t="n">
        <v>18.4</v>
      </c>
      <c r="D130" s="7" t="n">
        <v>2</v>
      </c>
      <c r="E130" s="7" t="n">
        <v>1.58</v>
      </c>
      <c r="F130" s="7" t="n">
        <v>8.58</v>
      </c>
      <c r="G130" s="6" t="n">
        <v>750</v>
      </c>
      <c r="H130" s="7" t="n">
        <v>16.7</v>
      </c>
      <c r="I130" s="7" t="n">
        <v>68.40000000000001</v>
      </c>
      <c r="J130" s="7" t="inlineStr">
        <is>
          <t>N719 (EtOH)</t>
        </is>
      </c>
      <c r="K130" s="7" t="b">
        <v>0</v>
      </c>
      <c r="L130" s="7">
        <f>HYPERLINK("https://doi.org/10.1016/j.jpowsour.2021.229842","Chalkias (2021)")</f>
        <v/>
      </c>
      <c r="M130" s="7" t="n"/>
      <c r="N130" s="7" t="n"/>
      <c r="O130" s="7" t="n"/>
      <c r="P130" s="7" t="n"/>
    </row>
    <row r="131" ht="14.85" customFormat="1" customHeight="1" s="7">
      <c r="A131" s="6" t="n">
        <v>360</v>
      </c>
      <c r="B131" s="7" t="inlineStr">
        <is>
          <t>Dye-sensitized</t>
        </is>
      </c>
      <c r="C131" s="7" t="n">
        <v>23</v>
      </c>
      <c r="D131" s="7" t="n">
        <v>1.82</v>
      </c>
      <c r="E131" s="7" t="n">
        <v>0.966</v>
      </c>
      <c r="F131" s="7" t="n">
        <v>4.2</v>
      </c>
      <c r="G131" s="6" t="n">
        <v>650</v>
      </c>
      <c r="H131" s="7" t="n">
        <v>9.9</v>
      </c>
      <c r="I131" s="7" t="n">
        <v>65.3</v>
      </c>
      <c r="J131" s="7" t="inlineStr">
        <is>
          <t>N719+SDA</t>
        </is>
      </c>
      <c r="K131" s="7" t="b">
        <v>0</v>
      </c>
      <c r="L131" s="7">
        <f>HYPERLINK("https://doi.org/10.1143/APEX.5.022303","Colonna (2012)")</f>
        <v/>
      </c>
      <c r="M131" s="7" t="n"/>
      <c r="N131" s="7" t="n"/>
      <c r="O131" s="7" t="n"/>
      <c r="P131" s="7" t="n"/>
    </row>
    <row r="132" ht="14.85" customFormat="1" customHeight="1" s="7">
      <c r="A132" s="6" t="inlineStr">
        <is>
          <t>--</t>
        </is>
      </c>
      <c r="B132" s="7" t="inlineStr">
        <is>
          <t>Dye-sensitized</t>
        </is>
      </c>
      <c r="C132" s="7" t="n">
        <v>24</v>
      </c>
      <c r="D132" s="7" t="n">
        <v>2</v>
      </c>
      <c r="E132" s="7" t="n">
        <v>1.86</v>
      </c>
      <c r="F132" s="7" t="n">
        <v>7.77</v>
      </c>
      <c r="G132" s="6" t="n">
        <v>794</v>
      </c>
      <c r="H132" s="7" t="n">
        <v>17.4</v>
      </c>
      <c r="I132" s="7" t="n">
        <v>56.3</v>
      </c>
      <c r="J132" s="7" t="inlineStr">
        <is>
          <t>N719 (EtOH)</t>
        </is>
      </c>
      <c r="K132" s="7" t="b">
        <v>0</v>
      </c>
      <c r="L132" s="7">
        <f>HYPERLINK("https://doi.org/10.1016/j.jpowsour.2021.229842","Chalkias (2021)")</f>
        <v/>
      </c>
      <c r="M132" s="7" t="n"/>
      <c r="N132" s="7" t="n"/>
      <c r="O132" s="7" t="n"/>
      <c r="P132" s="7" t="n"/>
    </row>
    <row r="133" ht="14.85" customFormat="1" customHeight="1" s="7">
      <c r="A133" s="6" t="inlineStr">
        <is>
          <t>--</t>
        </is>
      </c>
      <c r="B133" s="7" t="inlineStr">
        <is>
          <t>Dye-sensitized</t>
        </is>
      </c>
      <c r="C133" s="7" t="n">
        <v>25</v>
      </c>
      <c r="D133" s="7" t="n">
        <v>1.82</v>
      </c>
      <c r="E133" s="7" t="n">
        <v>0.65</v>
      </c>
      <c r="F133" s="7" t="n">
        <v>2.6</v>
      </c>
      <c r="G133" s="6" t="n">
        <v>650</v>
      </c>
      <c r="H133" s="7" t="n">
        <v>5.6</v>
      </c>
      <c r="I133" s="7" t="n">
        <v>71.40000000000001</v>
      </c>
      <c r="J133" s="7" t="inlineStr">
        <is>
          <t>N719+SDA</t>
        </is>
      </c>
      <c r="K133" s="7" t="b">
        <v>0</v>
      </c>
      <c r="L133" s="7">
        <f>HYPERLINK("https://doi.org/10.1143/APEX.5.022303","Colonna (2012)")</f>
        <v/>
      </c>
      <c r="M133" s="7" t="n"/>
      <c r="N133" s="7" t="n"/>
      <c r="O133" s="7" t="n"/>
      <c r="P133" s="7" t="n"/>
    </row>
    <row r="134" ht="14.85" customFormat="1" customHeight="1" s="7">
      <c r="A134" s="6" t="n">
        <v>792</v>
      </c>
      <c r="B134" s="7" t="inlineStr">
        <is>
          <t>Dye-sensitized</t>
        </is>
      </c>
      <c r="C134" s="7" t="n">
        <v>27</v>
      </c>
      <c r="D134" s="7" t="n">
        <v>1.77</v>
      </c>
      <c r="E134" s="7" t="n">
        <v>0.994</v>
      </c>
      <c r="F134" s="7" t="n">
        <v>3.68</v>
      </c>
      <c r="G134" s="6" t="n">
        <v>521</v>
      </c>
      <c r="H134" s="7" t="n">
        <v>10.7</v>
      </c>
      <c r="I134" s="7" t="n">
        <v>65.8</v>
      </c>
      <c r="J134" s="7" t="inlineStr">
        <is>
          <t>NPI</t>
        </is>
      </c>
      <c r="K134" s="7" t="b">
        <v>0</v>
      </c>
      <c r="L134" s="7">
        <f>HYPERLINK("https://doi.org/10.1038/s41560-020-0624-7","Huaulmé (2020)")</f>
        <v/>
      </c>
      <c r="M134" s="7" t="n"/>
      <c r="N134" s="7" t="n"/>
      <c r="O134" s="7" t="n"/>
      <c r="P134" s="7" t="n"/>
    </row>
    <row r="135" ht="14.85" customFormat="1" customHeight="1" s="7">
      <c r="A135" s="6" t="inlineStr">
        <is>
          <t>--</t>
        </is>
      </c>
      <c r="B135" s="7" t="inlineStr">
        <is>
          <t>Dye-sensitized</t>
        </is>
      </c>
      <c r="C135" s="7" t="n">
        <v>30</v>
      </c>
      <c r="D135" s="7" t="n">
        <v>2.19</v>
      </c>
      <c r="E135" s="7" t="n">
        <v>0.45</v>
      </c>
      <c r="F135" s="7" t="n">
        <v>1.5</v>
      </c>
      <c r="G135" s="6" t="n">
        <v>640</v>
      </c>
      <c r="H135" s="7" t="n">
        <v>3.3</v>
      </c>
      <c r="I135" s="7" t="n">
        <v>71</v>
      </c>
      <c r="J135" s="7" t="inlineStr">
        <is>
          <t>N719</t>
        </is>
      </c>
      <c r="K135" s="7" t="b">
        <v>0</v>
      </c>
      <c r="L135" s="7">
        <f>HYPERLINK("https://doi.org/10.1143/APEX.5.022303","Colonna (2012)")</f>
        <v/>
      </c>
      <c r="M135" s="7" t="n"/>
      <c r="N135" s="7" t="n"/>
      <c r="O135" s="7" t="n"/>
      <c r="P135" s="7" t="n"/>
    </row>
    <row r="136" ht="14.85" customFormat="1" customHeight="1" s="7">
      <c r="A136" s="6" t="inlineStr">
        <is>
          <t>--</t>
        </is>
      </c>
      <c r="B136" s="7" t="inlineStr">
        <is>
          <t>Dye-sensitized</t>
        </is>
      </c>
      <c r="C136" s="7" t="n">
        <v>31</v>
      </c>
      <c r="D136" s="7" t="n">
        <v>2.23</v>
      </c>
      <c r="E136" s="7" t="n">
        <v>1.98</v>
      </c>
      <c r="F136" s="7" t="n">
        <v>6.38</v>
      </c>
      <c r="G136" s="6" t="n">
        <v>698</v>
      </c>
      <c r="H136" s="7" t="n">
        <v>13.5</v>
      </c>
      <c r="I136" s="7" t="n">
        <v>67.90000000000001</v>
      </c>
      <c r="J136" s="7" t="inlineStr">
        <is>
          <t>TPA-1 (EtOH)</t>
        </is>
      </c>
      <c r="K136" s="7" t="b">
        <v>0</v>
      </c>
      <c r="L136" s="7">
        <f>HYPERLINK("https://doi.org/10.1016/j.jpowsour.2021.229842","Chalkias (2021)")</f>
        <v/>
      </c>
      <c r="M136" s="7" t="n"/>
      <c r="N136" s="7" t="n"/>
      <c r="O136" s="7" t="n"/>
      <c r="P136" s="7" t="n"/>
    </row>
    <row r="137" ht="14.85" customFormat="1" customHeight="1" s="7">
      <c r="A137" s="6" t="inlineStr">
        <is>
          <t>--</t>
        </is>
      </c>
      <c r="B137" s="7" t="inlineStr">
        <is>
          <t>Dye-sensitized</t>
        </is>
      </c>
      <c r="C137" s="7" t="n">
        <v>33.3</v>
      </c>
      <c r="D137" s="7" t="n">
        <v>2.3</v>
      </c>
      <c r="E137" s="7" t="n">
        <v>2.03</v>
      </c>
      <c r="F137" s="7" t="n">
        <v>6.09</v>
      </c>
      <c r="G137" s="6" t="n">
        <v>711</v>
      </c>
      <c r="H137" s="7" t="n">
        <v>12.5</v>
      </c>
      <c r="I137" s="7" t="n">
        <v>68.3</v>
      </c>
      <c r="J137" s="7" t="inlineStr">
        <is>
          <t>TPA-2 (EtOH)</t>
        </is>
      </c>
      <c r="K137" s="7" t="b">
        <v>0</v>
      </c>
      <c r="L137" s="7">
        <f>HYPERLINK("https://doi.org/10.1016/j.jpowsour.2021.229842","Chalkias (2021)")</f>
        <v/>
      </c>
      <c r="M137" s="7" t="n"/>
      <c r="N137" s="7" t="n"/>
      <c r="O137" s="7" t="n"/>
      <c r="P137" s="7" t="n"/>
    </row>
    <row r="138" ht="14.85" customFormat="1" customHeight="1" s="7">
      <c r="A138" s="6" t="inlineStr">
        <is>
          <t>--</t>
        </is>
      </c>
      <c r="B138" s="7" t="inlineStr">
        <is>
          <t>Dye-sensitized</t>
        </is>
      </c>
      <c r="C138" s="7" t="n">
        <v>36</v>
      </c>
      <c r="D138" s="7" t="n">
        <v>2.23</v>
      </c>
      <c r="E138" s="7" t="n">
        <v>2.2</v>
      </c>
      <c r="F138" s="7" t="n">
        <v>6.1</v>
      </c>
      <c r="G138" s="6" t="n">
        <v>766</v>
      </c>
      <c r="H138" s="7" t="n">
        <v>14.6</v>
      </c>
      <c r="I138" s="7" t="n">
        <v>54.7</v>
      </c>
      <c r="J138" s="7" t="inlineStr">
        <is>
          <t>TPA-1 (EtOH)</t>
        </is>
      </c>
      <c r="K138" s="7" t="b">
        <v>0</v>
      </c>
      <c r="L138" s="7">
        <f>HYPERLINK("https://doi.org/10.1016/j.jpowsour.2021.229842","Chalkias (2021)")</f>
        <v/>
      </c>
      <c r="M138" s="7" t="n"/>
      <c r="N138" s="7" t="n"/>
      <c r="O138" s="7" t="n"/>
      <c r="P138" s="7" t="n"/>
    </row>
    <row r="139" ht="14.85" customFormat="1" customHeight="1" s="7">
      <c r="A139" s="6" t="inlineStr">
        <is>
          <t>--</t>
        </is>
      </c>
      <c r="B139" s="7" t="inlineStr">
        <is>
          <t>Dye-sensitized</t>
        </is>
      </c>
      <c r="C139" s="7" t="n">
        <v>37</v>
      </c>
      <c r="D139" s="7" t="n">
        <v>2.46</v>
      </c>
      <c r="E139" s="7" t="n">
        <v>1.3</v>
      </c>
      <c r="F139" s="7" t="n">
        <v>3.51</v>
      </c>
      <c r="G139" s="6" t="n">
        <v>648</v>
      </c>
      <c r="H139" s="7" t="n">
        <v>8.02</v>
      </c>
      <c r="I139" s="7" t="n">
        <v>67.5</v>
      </c>
      <c r="J139" s="7" t="inlineStr">
        <is>
          <t>Cz-2</t>
        </is>
      </c>
      <c r="K139" s="7" t="b">
        <v>0</v>
      </c>
      <c r="L139" s="7">
        <f>HYPERLINK("https://doi.org/10.3390/en14041159","Chalkias (2021)")</f>
        <v/>
      </c>
      <c r="M139" s="7" t="n"/>
      <c r="N139" s="7" t="n"/>
      <c r="O139" s="7" t="n"/>
      <c r="P139" s="7" t="n"/>
    </row>
    <row r="140" ht="14.85" customFormat="1" customHeight="1" s="7">
      <c r="A140" s="6" t="inlineStr">
        <is>
          <t>--</t>
        </is>
      </c>
      <c r="B140" s="7" t="inlineStr">
        <is>
          <t>Dye-sensitized</t>
        </is>
      </c>
      <c r="C140" s="7" t="n">
        <v>38</v>
      </c>
      <c r="D140" s="7" t="n">
        <v>2.31</v>
      </c>
      <c r="E140" s="7" t="n">
        <v>2.16</v>
      </c>
      <c r="F140" s="7" t="n">
        <v>5.69</v>
      </c>
      <c r="G140" s="6" t="n">
        <v>769</v>
      </c>
      <c r="H140" s="7" t="n">
        <v>13.6</v>
      </c>
      <c r="I140" s="7" t="n">
        <v>54.2</v>
      </c>
      <c r="J140" s="7" t="inlineStr">
        <is>
          <t>TPA-2 (EtOH)</t>
        </is>
      </c>
      <c r="K140" s="7" t="b">
        <v>0</v>
      </c>
      <c r="L140" s="7">
        <f>HYPERLINK("https://doi.org/10.1016/j.jpowsour.2021.229842","Chalkias (2021)")</f>
        <v/>
      </c>
      <c r="M140" s="7" t="n"/>
      <c r="N140" s="7" t="n"/>
      <c r="O140" s="7" t="n"/>
      <c r="P140" s="7" t="n"/>
    </row>
    <row r="141" ht="14.85" customFormat="1" customHeight="1" s="7">
      <c r="A141" s="6" t="n">
        <v>365</v>
      </c>
      <c r="B141" s="7" t="inlineStr">
        <is>
          <t>Dye-sensitized</t>
        </is>
      </c>
      <c r="C141" s="7" t="n">
        <v>43</v>
      </c>
      <c r="D141" s="7" t="n">
        <v>1.95</v>
      </c>
      <c r="E141" s="7" t="n">
        <v>3.35</v>
      </c>
      <c r="F141" s="7" t="n">
        <v>7.8</v>
      </c>
      <c r="G141" s="6" t="n">
        <v>720</v>
      </c>
      <c r="H141" s="7" t="n">
        <v>15.3</v>
      </c>
      <c r="I141" s="7" t="n">
        <v>70.8</v>
      </c>
      <c r="J141" s="7" t="inlineStr">
        <is>
          <t>PdTPBP/BPEA</t>
        </is>
      </c>
      <c r="K141" s="7" t="b">
        <v>0</v>
      </c>
      <c r="L141" s="7">
        <f>HYPERLINK("https://doi.org/10.1021/acsaem.0c00171","Kim (2020)")</f>
        <v/>
      </c>
      <c r="M141" s="7" t="n"/>
      <c r="N141" s="7" t="n"/>
      <c r="O141" s="7" t="n"/>
      <c r="P141" s="7" t="n"/>
    </row>
    <row r="142" ht="14.85" customFormat="1" customHeight="1" s="7">
      <c r="A142" s="6" t="inlineStr">
        <is>
          <t>--</t>
        </is>
      </c>
      <c r="B142" s="7" t="inlineStr">
        <is>
          <t>Dye-sensitized</t>
        </is>
      </c>
      <c r="C142" s="7" t="n">
        <v>68.59999999999999</v>
      </c>
      <c r="D142" s="7" t="n">
        <v>1.39</v>
      </c>
      <c r="E142" s="7" t="n">
        <v>2.13</v>
      </c>
      <c r="F142" s="7" t="n">
        <v>3.1</v>
      </c>
      <c r="G142" s="6" t="n">
        <v>422</v>
      </c>
      <c r="H142" s="7" t="n">
        <v>11.2</v>
      </c>
      <c r="I142" s="7" t="n">
        <v>65.59999999999999</v>
      </c>
      <c r="J142" s="7" t="inlineStr">
        <is>
          <t>VG20-C16</t>
        </is>
      </c>
      <c r="K142" s="7" t="b">
        <v>0</v>
      </c>
      <c r="L142" s="7">
        <f>HYPERLINK("https://doi.org/10.1021/jacsau.1c00045","Naim (2021)")</f>
        <v/>
      </c>
      <c r="M142" s="7" t="n"/>
      <c r="N142" s="7" t="n"/>
      <c r="O142" s="7" t="n"/>
      <c r="P142" s="7" t="n"/>
    </row>
    <row r="143" ht="14.85" customFormat="1" customHeight="1" s="7">
      <c r="A143" s="7" t="n"/>
      <c r="B143" s="7" t="inlineStr">
        <is>
          <t>Dye-sensitized</t>
        </is>
      </c>
      <c r="C143" s="7" t="n">
        <v>75</v>
      </c>
      <c r="D143" s="7" t="n">
        <v>1.53</v>
      </c>
      <c r="E143" s="7" t="n">
        <v>1.88</v>
      </c>
      <c r="F143" s="7" t="n">
        <v>2.5</v>
      </c>
      <c r="G143" s="6" t="n">
        <v>408</v>
      </c>
      <c r="H143" s="7" t="n">
        <v>10.9</v>
      </c>
      <c r="I143" s="7" t="n">
        <v>56.2</v>
      </c>
      <c r="J143" s="7" t="inlineStr">
        <is>
          <t>TB207</t>
        </is>
      </c>
      <c r="K143" s="7" t="b">
        <v>0</v>
      </c>
      <c r="L143" s="7">
        <f>HYPERLINK("https://doi.org/10.1002/anie.202207459","Baron (2022)")</f>
        <v/>
      </c>
      <c r="M143" s="7" t="n"/>
      <c r="N143" s="7" t="n"/>
      <c r="O143" s="7" t="n"/>
      <c r="P143" s="7" t="n"/>
    </row>
    <row r="144" ht="14.85" customFormat="1" customHeight="1" s="7">
      <c r="A144" s="6" t="inlineStr">
        <is>
          <t>--</t>
        </is>
      </c>
      <c r="B144" s="7" t="inlineStr">
        <is>
          <t>Dye-sensitized</t>
        </is>
      </c>
      <c r="C144" s="7" t="n">
        <v>76.2</v>
      </c>
      <c r="D144" s="7" t="n">
        <v>1.41</v>
      </c>
      <c r="E144" s="7" t="n">
        <v>1.75</v>
      </c>
      <c r="F144" s="7" t="n">
        <v>2.3</v>
      </c>
      <c r="G144" s="6" t="n">
        <v>406</v>
      </c>
      <c r="H144" s="7" t="n">
        <v>8.6</v>
      </c>
      <c r="I144" s="7" t="n">
        <v>65.90000000000001</v>
      </c>
      <c r="J144" s="7" t="inlineStr">
        <is>
          <t>VG20-C16</t>
        </is>
      </c>
      <c r="K144" s="7" t="b">
        <v>0</v>
      </c>
      <c r="L144" s="7">
        <f>HYPERLINK("https://doi.org/10.1021/jacsau.1c00045","Naim (2021)")</f>
        <v/>
      </c>
      <c r="M144" s="7" t="n"/>
      <c r="N144" s="7" t="n"/>
      <c r="O144" s="7" t="n"/>
      <c r="P144" s="7" t="n"/>
    </row>
    <row r="145" ht="14.85" customFormat="1" customHeight="1" s="7">
      <c r="A145" s="7" t="n"/>
      <c r="B145" s="7" t="inlineStr">
        <is>
          <t>Kesterite</t>
        </is>
      </c>
      <c r="C145" s="7" t="n">
        <v>1</v>
      </c>
      <c r="D145" s="7" t="n">
        <v>1.46</v>
      </c>
      <c r="E145" s="7" t="n">
        <v>0.0296</v>
      </c>
      <c r="F145" s="7" t="n">
        <v>2.96</v>
      </c>
      <c r="G145" s="6" t="n">
        <v>475</v>
      </c>
      <c r="H145" s="7" t="n">
        <v>14.6</v>
      </c>
      <c r="I145" s="7" t="n">
        <v>42.8</v>
      </c>
      <c r="J145" s="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K145" s="7" t="b">
        <v>0</v>
      </c>
      <c r="L145" s="7">
        <f>HYPERLINK("https://doi.org/10.1002/solr.202100131","Leow (2021)")</f>
        <v/>
      </c>
      <c r="M145" s="7" t="n"/>
      <c r="N145" s="7" t="n"/>
      <c r="O145" s="7" t="n"/>
      <c r="P145" s="7" t="n"/>
    </row>
    <row r="146" ht="14.85" customFormat="1" customHeight="1" s="7">
      <c r="A146" s="6" t="n">
        <v>1560</v>
      </c>
      <c r="B146" s="7" t="inlineStr">
        <is>
          <t>Antimony chalcogenide</t>
        </is>
      </c>
      <c r="C146" s="7" t="n">
        <v>2</v>
      </c>
      <c r="D146" s="7" t="n">
        <v>1.57</v>
      </c>
      <c r="E146" s="7" t="n">
        <v>0.13</v>
      </c>
      <c r="F146" s="7" t="n">
        <v>8.300000000000001</v>
      </c>
      <c r="G146" s="6" t="n">
        <v>647</v>
      </c>
      <c r="H146" s="7" t="n">
        <v>20</v>
      </c>
      <c r="I146" s="7" t="n">
        <v>63.7</v>
      </c>
      <c r="J146" s="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(S,Se)</t>
          </r>
          <r>
            <rPr>
              <rFont val="Calibri"/>
              <sz val="11"/>
              <vertAlign val="subscript"/>
            </rPr>
            <t>3</t>
          </r>
        </is>
      </c>
      <c r="K146" s="7" t="b">
        <v>0</v>
      </c>
      <c r="L146" s="7">
        <f>HYPERLINK("https://doi.org/10.1039/D4EE04699D","Yang (2025)")</f>
        <v/>
      </c>
      <c r="M146" s="7" t="n"/>
      <c r="N146" s="7" t="n"/>
      <c r="O146" s="7" t="n"/>
      <c r="P146" s="7" t="n"/>
    </row>
    <row r="147" ht="14.85" customFormat="1" customHeight="1" s="7">
      <c r="A147" s="6" t="n">
        <v>1360</v>
      </c>
      <c r="B147" s="7" t="inlineStr">
        <is>
          <t>Antimony chalcogenide</t>
        </is>
      </c>
      <c r="C147" s="7" t="n">
        <v>9</v>
      </c>
      <c r="D147" s="7" t="n">
        <v>1.83</v>
      </c>
      <c r="E147" s="7" t="n">
        <v>0.296</v>
      </c>
      <c r="F147" s="7" t="n">
        <v>3.4</v>
      </c>
      <c r="G147" s="6" t="n">
        <v>679</v>
      </c>
      <c r="H147" s="7" t="n">
        <v>12.1</v>
      </c>
      <c r="I147" s="7" t="n">
        <v>42</v>
      </c>
      <c r="J147" s="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</t>
          </r>
          <r>
            <rPr>
              <rFont val="Calibri"/>
              <sz val="11"/>
              <vertAlign val="subscript"/>
            </rPr>
            <t>3</t>
          </r>
        </is>
      </c>
      <c r="K147" s="7" t="b">
        <v>0</v>
      </c>
      <c r="L147" s="7">
        <f>HYPERLINK("https://doi.org/10.1021/acsaem.0c02552","Lee (2020)")</f>
        <v/>
      </c>
      <c r="M147" s="7" t="n"/>
      <c r="N147" s="7" t="n"/>
      <c r="O147" s="7" t="n"/>
      <c r="P147" s="7" t="n"/>
    </row>
    <row r="148" ht="14.85" customFormat="1" customHeight="1" s="7">
      <c r="A148" s="6" t="n">
        <v>348</v>
      </c>
      <c r="B148" s="7" t="inlineStr">
        <is>
          <t>TLSC</t>
        </is>
      </c>
      <c r="C148" s="7" t="n">
        <v>73</v>
      </c>
      <c r="D148" s="7" t="n">
        <v>1.5</v>
      </c>
      <c r="E148" s="7" t="n">
        <v>0.876</v>
      </c>
      <c r="F148" s="7" t="n">
        <v>1.2</v>
      </c>
      <c r="G148" s="6" t="n">
        <v>990</v>
      </c>
      <c r="H148" s="7" t="n">
        <v>1.5</v>
      </c>
      <c r="I148" s="7" t="n">
        <v>78.7</v>
      </c>
      <c r="J148" s="7" t="inlineStr">
        <is>
          <t>COi8DFIC/GaAs</t>
        </is>
      </c>
      <c r="K148" s="7" t="b">
        <v>0</v>
      </c>
      <c r="L148" s="7">
        <f>HYPERLINK("https://doi.org/10.1002/adom.201901536","Yang (2020)")</f>
        <v/>
      </c>
      <c r="M148" s="7" t="n"/>
      <c r="N148" s="7" t="n"/>
      <c r="O148" s="7" t="n"/>
      <c r="P148" s="7" t="n"/>
    </row>
    <row r="149" ht="14.85" customFormat="1" customHeight="1" s="7">
      <c r="A149" s="6" t="n">
        <v>503</v>
      </c>
      <c r="B149" s="7" t="inlineStr">
        <is>
          <t>TLSC</t>
        </is>
      </c>
      <c r="C149" s="7" t="n">
        <v>75</v>
      </c>
      <c r="D149" s="7" t="n">
        <v>1.64</v>
      </c>
      <c r="E149" s="7" t="n">
        <v>2.26</v>
      </c>
      <c r="F149" s="7" t="n">
        <v>3</v>
      </c>
      <c r="G149" s="6" t="n">
        <v>1020</v>
      </c>
      <c r="H149" s="7" t="n">
        <v>3.8</v>
      </c>
      <c r="I149" s="7" t="n">
        <v>77.7</v>
      </c>
      <c r="J149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Mo</t>
          </r>
          <r>
            <rPr>
              <rFont val="Calibri"/>
              <sz val="11"/>
              <vertAlign val="subscript"/>
            </rPr>
            <t>6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8</t>
          </r>
          <r>
            <rPr>
              <rFont val="Calibri"/>
              <sz val="11"/>
            </rPr>
            <t>(CF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CF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COO)</t>
          </r>
          <r>
            <rPr>
              <rFont val="Calibri"/>
              <sz val="11"/>
              <vertAlign val="subscript"/>
            </rPr>
            <t>6</t>
          </r>
          <r>
            <rPr>
              <rFont val="Calibri"/>
              <sz val="11"/>
            </rPr>
            <t>/</t>
          </r>
          <r>
            <rPr>
              <rFont val="Calibri"/>
              <sz val="11"/>
            </rPr>
            <t>BODIPY</t>
          </r>
        </is>
      </c>
      <c r="K149" s="7" t="b">
        <v>0</v>
      </c>
      <c r="L149" s="7">
        <f>HYPERLINK("https://doi.org/10.1002/aenm.202003581","Yang (2021)")</f>
        <v/>
      </c>
      <c r="M149" s="7" t="n"/>
      <c r="N149" s="7" t="n"/>
      <c r="O149" s="7" t="n"/>
      <c r="P149" s="7" t="n"/>
    </row>
    <row r="150" ht="14.85" customFormat="1" customHeight="1" s="7">
      <c r="A150" s="7" t="n"/>
      <c r="B150" s="7" t="inlineStr">
        <is>
          <t>TLSC</t>
        </is>
      </c>
      <c r="C150" s="7" t="n">
        <v>84</v>
      </c>
      <c r="D150" s="7" t="n">
        <v>2.6</v>
      </c>
      <c r="E150" s="7" t="n">
        <v>0.647</v>
      </c>
      <c r="F150" s="7" t="n">
        <v>0.8</v>
      </c>
      <c r="G150" s="6" t="n">
        <v>4810</v>
      </c>
      <c r="H150" s="7" t="n">
        <v>0.2</v>
      </c>
      <c r="I150" s="7" t="n">
        <v>79.2</v>
      </c>
      <c r="J150" s="7" t="inlineStr">
        <is>
          <t>Si-QDs/Si</t>
        </is>
      </c>
      <c r="K150" s="7" t="b">
        <v>0</v>
      </c>
      <c r="L150" s="7">
        <f>HYPERLINK("https://doi.org/10.1021/acsphotonics.2c00633","Huang (2022)")</f>
        <v/>
      </c>
      <c r="M150" s="7" t="n"/>
      <c r="N150" s="7" t="n"/>
      <c r="O150" s="7" t="n"/>
      <c r="P150" s="7" t="n"/>
    </row>
    <row r="151" ht="14.85" customFormat="1" customHeight="1" s="7">
      <c r="A151" s="6" t="n">
        <v>350</v>
      </c>
      <c r="B151" s="7" t="inlineStr">
        <is>
          <t>TLSC</t>
        </is>
      </c>
      <c r="C151" s="7" t="n">
        <v>86</v>
      </c>
      <c r="D151" s="7" t="n">
        <v>1.52</v>
      </c>
      <c r="E151" s="7" t="n">
        <v>0.344</v>
      </c>
      <c r="F151" s="7" t="n">
        <v>0.4</v>
      </c>
      <c r="G151" s="6" t="n">
        <v>500</v>
      </c>
      <c r="H151" s="7" t="n">
        <v>1.2</v>
      </c>
      <c r="I151" s="7" t="n">
        <v>66.7</v>
      </c>
      <c r="J151" s="7" t="inlineStr">
        <is>
          <t>Cy7/Si</t>
        </is>
      </c>
      <c r="K151" s="7" t="b">
        <v>0</v>
      </c>
      <c r="L151" s="7">
        <f>HYPERLINK("https://doi.org/10.1002/adom.201400103","Zhao (2014)")</f>
        <v/>
      </c>
      <c r="M151" s="7" t="n"/>
      <c r="N151" s="7" t="n"/>
      <c r="O151" s="7" t="n"/>
      <c r="P151" s="7" t="n"/>
    </row>
    <row r="152" ht="14.85" customFormat="1" customHeight="1" s="7">
      <c r="A152" s="6" t="inlineStr">
        <is>
          <t>--</t>
        </is>
      </c>
      <c r="B152" s="7" t="inlineStr">
        <is>
          <t>TLSC</t>
        </is>
      </c>
      <c r="C152" s="7" t="n">
        <v>88</v>
      </c>
      <c r="D152" s="7" t="n">
        <v>2.53</v>
      </c>
      <c r="E152" s="7" t="n">
        <v>0.598</v>
      </c>
      <c r="F152" s="7" t="n">
        <v>0.7</v>
      </c>
      <c r="G152" s="6" t="n">
        <v>1000</v>
      </c>
      <c r="H152" s="7" t="n">
        <v>1.1</v>
      </c>
      <c r="I152" s="7" t="n">
        <v>62.9</v>
      </c>
      <c r="J152" s="7" t="inlineStr">
        <is>
          <t>HBTM/Si</t>
        </is>
      </c>
      <c r="K152" s="7" t="b">
        <v>0</v>
      </c>
      <c r="L152" s="7">
        <f>HYPERLINK("https://doi.org/10.1039/D4QM00874J","Chonlateeroj (2025)")</f>
        <v/>
      </c>
      <c r="M152" s="7" t="n"/>
      <c r="N152" s="7" t="n"/>
      <c r="O152" s="7" t="n"/>
      <c r="P152" s="7" t="n"/>
    </row>
    <row r="153" ht="14.85" customFormat="1" customHeight="1" s="7">
      <c r="A153" s="7" t="n"/>
      <c r="B153" s="7" t="inlineStr">
        <is>
          <t>TLSC</t>
        </is>
      </c>
      <c r="C153" s="7" t="n">
        <v>89</v>
      </c>
      <c r="D153" s="7" t="n">
        <v>2.94</v>
      </c>
      <c r="E153" s="7" t="n">
        <v>1.86</v>
      </c>
      <c r="F153" s="7" t="n">
        <v>2.1</v>
      </c>
      <c r="G153" s="6" t="n">
        <v>500</v>
      </c>
      <c r="H153" s="7" t="n">
        <v>5.7</v>
      </c>
      <c r="I153" s="7" t="n">
        <v>73.3</v>
      </c>
      <c r="J153" s="7" t="inlineStr">
        <is>
          <t>Si-CDs/Si</t>
        </is>
      </c>
      <c r="K153" s="7" t="b">
        <v>0</v>
      </c>
      <c r="L153" s="7">
        <f>HYPERLINK("https://doi.org/10.1016/j.nanoen.2023.108674","Li (2023)")</f>
        <v/>
      </c>
      <c r="M153" s="7" t="n"/>
      <c r="N153" s="7" t="n"/>
      <c r="O153" s="7" t="n"/>
      <c r="P153" s="7" t="n"/>
    </row>
    <row r="154" ht="14.85" customFormat="1" customHeight="1" s="7">
      <c r="A154" s="6" t="inlineStr">
        <is>
          <t>--</t>
        </is>
      </c>
      <c r="B154" s="7" t="inlineStr">
        <is>
          <t>TLSC</t>
        </is>
      </c>
      <c r="C154" s="7" t="n">
        <v>90</v>
      </c>
      <c r="D154" s="7" t="n">
        <v>2.61</v>
      </c>
      <c r="E154" s="7" t="n">
        <v>0.864</v>
      </c>
      <c r="F154" s="7" t="n">
        <v>1</v>
      </c>
      <c r="G154" s="6" t="n">
        <v>500</v>
      </c>
      <c r="H154" s="7" t="n">
        <v>3.6</v>
      </c>
      <c r="I154" s="7" t="n">
        <v>53.3</v>
      </c>
      <c r="J154" s="7" t="inlineStr">
        <is>
          <r>
            <rPr>
              <rFont val="Calibri"/>
              <sz val="11"/>
            </rPr>
            <t>MAPbBr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/</t>
          </r>
          <r>
            <rPr>
              <rFont val="Calibri"/>
              <sz val="11"/>
            </rPr>
            <t>Si</t>
          </r>
        </is>
      </c>
      <c r="K154" s="7" t="b">
        <v>0</v>
      </c>
      <c r="L154" s="7">
        <f>HYPERLINK("https://doi.org/10.1002/adfm.202504934","Xia (2025)")</f>
        <v/>
      </c>
      <c r="M154" s="7" t="n"/>
      <c r="N154" s="7" t="n"/>
      <c r="O154" s="7" t="n"/>
      <c r="P154" s="7" t="n"/>
    </row>
    <row r="155" ht="14.85" customFormat="1" customHeight="1" s="7">
      <c r="A155" s="7" t="n"/>
      <c r="B155" s="7" t="inlineStr">
        <is>
          <t>Perovskite, perovskite</t>
        </is>
      </c>
      <c r="C155" s="7" t="n">
        <v>12</v>
      </c>
      <c r="D155" s="7" t="inlineStr">
        <is>
          <t>1.27, 1.80</t>
        </is>
      </c>
      <c r="E155" s="7" t="n">
        <v>1.8</v>
      </c>
      <c r="F155" s="7" t="n">
        <v>15</v>
      </c>
      <c r="G155" s="6" t="n">
        <v>1940</v>
      </c>
      <c r="H155" s="7" t="n">
        <v>11.4</v>
      </c>
      <c r="I155" s="7" t="n">
        <v>67.8</v>
      </c>
      <c r="J155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x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0.17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1-x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1.2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1.8</t>
          </r>
        </is>
      </c>
      <c r="K155" s="7" t="b">
        <v>0</v>
      </c>
      <c r="L155" s="7">
        <f>HYPERLINK("https://doi.org/10.1039/D2EE04137E","Ritzer (2023)")</f>
        <v/>
      </c>
      <c r="M155" s="7" t="n"/>
      <c r="N155" s="7" t="n"/>
      <c r="O155" s="7" t="n"/>
      <c r="P155" s="7" t="n"/>
    </row>
    <row r="156" ht="14.85" customFormat="1" customHeight="1" s="7">
      <c r="A156" s="7" t="n"/>
      <c r="B156" s="7" t="inlineStr">
        <is>
          <t>Perovskite, perovskite</t>
        </is>
      </c>
      <c r="C156" s="7" t="n">
        <v>31</v>
      </c>
      <c r="D156" s="7" t="inlineStr">
        <is>
          <t>1.27, 1.81</t>
        </is>
      </c>
      <c r="E156" s="7" t="n">
        <v>2.88</v>
      </c>
      <c r="F156" s="7" t="n">
        <v>9.300000000000001</v>
      </c>
      <c r="G156" s="6" t="n">
        <v>1940</v>
      </c>
      <c r="H156" s="7" t="n">
        <v>7.9</v>
      </c>
      <c r="I156" s="7" t="n">
        <v>60.7</v>
      </c>
      <c r="J156" s="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x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0.17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1-x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,</t>
          </r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1.2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1.8</t>
          </r>
        </is>
      </c>
      <c r="K156" s="7" t="b">
        <v>0</v>
      </c>
      <c r="L156" s="7">
        <f>HYPERLINK("https://doi.org/10.1039/D2EE04137E","Ritzer (2023)")</f>
        <v/>
      </c>
      <c r="M156" s="7" t="n"/>
      <c r="N156" s="7" t="n"/>
      <c r="O156" s="7" t="n"/>
      <c r="P156" s="7" t="n"/>
    </row>
    <row r="157" ht="14.85" customFormat="1" customHeight="1" s="7">
      <c r="A157" s="7" t="n"/>
      <c r="B157" s="7" t="n"/>
      <c r="C157" s="7" t="n"/>
      <c r="D157" s="7" t="n"/>
      <c r="E157" s="7" t="n"/>
      <c r="F157" s="7" t="n"/>
      <c r="G157" s="6" t="n"/>
      <c r="H157" s="7" t="n"/>
      <c r="I157" s="7" t="n"/>
      <c r="J157" s="7" t="n"/>
      <c r="K157" s="7" t="n"/>
      <c r="L157" s="7" t="n"/>
      <c r="M157" s="7" t="n"/>
      <c r="N157" s="7" t="n"/>
      <c r="O157" s="7" t="n"/>
      <c r="P157" s="7" t="n"/>
    </row>
    <row r="158" ht="14.85" customFormat="1" customHeight="1" s="7">
      <c r="A158" s="7" t="n"/>
      <c r="B158" s="7" t="n"/>
      <c r="C158" s="7" t="n"/>
      <c r="D158" s="7" t="n"/>
      <c r="E158" s="7" t="n"/>
      <c r="F158" s="7" t="n"/>
      <c r="G158" s="6" t="n"/>
      <c r="H158" s="7" t="n"/>
      <c r="I158" s="7" t="n"/>
      <c r="J158" s="7" t="n"/>
      <c r="K158" s="7" t="n"/>
      <c r="L158" s="7" t="n"/>
      <c r="M158" s="7" t="n"/>
      <c r="N158" s="7" t="n"/>
      <c r="O158" s="7" t="n"/>
      <c r="P158" s="7" t="n"/>
    </row>
    <row r="159" ht="14.85" customFormat="1" customHeight="1" s="7">
      <c r="A159" s="7" t="n"/>
      <c r="B159" s="7" t="n"/>
      <c r="C159" s="7" t="n"/>
      <c r="D159" s="7" t="n"/>
      <c r="E159" s="7" t="n"/>
      <c r="F159" s="7" t="n"/>
      <c r="G159" s="6" t="n"/>
      <c r="H159" s="7" t="n"/>
      <c r="I159" s="7" t="n"/>
      <c r="J159" s="7" t="n"/>
      <c r="K159" s="7" t="n"/>
      <c r="L159" s="7" t="n"/>
      <c r="M159" s="7" t="n"/>
      <c r="N159" s="7" t="n"/>
      <c r="O159" s="7" t="n"/>
      <c r="P159" s="7" t="n"/>
    </row>
    <row r="160" ht="14.85" customFormat="1" customHeight="1" s="7">
      <c r="A160" s="7" t="n"/>
      <c r="B160" s="7" t="n"/>
      <c r="C160" s="7" t="n"/>
      <c r="D160" s="7" t="n"/>
      <c r="E160" s="7" t="n"/>
      <c r="F160" s="7" t="n"/>
      <c r="G160" s="6" t="n"/>
      <c r="H160" s="7" t="n"/>
      <c r="I160" s="7" t="n"/>
      <c r="J160" s="7" t="n"/>
      <c r="K160" s="7" t="n"/>
      <c r="L160" s="7" t="n"/>
      <c r="M160" s="7" t="n"/>
      <c r="N160" s="7" t="n"/>
      <c r="O160" s="7" t="n"/>
      <c r="P160" s="7" t="n"/>
    </row>
    <row r="161" ht="14.85" customFormat="1" customHeight="1" s="7">
      <c r="A161" s="7" t="n"/>
      <c r="B161" s="7" t="n"/>
      <c r="C161" s="7" t="n"/>
      <c r="D161" s="7" t="n"/>
      <c r="E161" s="7" t="n"/>
      <c r="F161" s="7" t="n"/>
      <c r="G161" s="6" t="n"/>
      <c r="H161" s="7" t="n"/>
      <c r="I161" s="7" t="n"/>
      <c r="J161" s="7" t="n"/>
      <c r="K161" s="7" t="n"/>
      <c r="L161" s="7" t="n"/>
      <c r="M161" s="7" t="n"/>
      <c r="N161" s="7" t="n"/>
      <c r="O161" s="7" t="n"/>
      <c r="P161" s="7" t="n"/>
    </row>
    <row r="162" ht="14.85" customFormat="1" customHeight="1" s="7">
      <c r="A162" s="7" t="n"/>
      <c r="B162" s="7" t="n"/>
      <c r="C162" s="7" t="n"/>
      <c r="D162" s="7" t="n"/>
      <c r="E162" s="7" t="n"/>
      <c r="F162" s="7" t="n"/>
      <c r="G162" s="6" t="n"/>
      <c r="H162" s="7" t="n"/>
      <c r="I162" s="7" t="n"/>
      <c r="J162" s="7" t="n"/>
      <c r="K162" s="7" t="n"/>
      <c r="L162" s="7" t="n"/>
      <c r="M162" s="7" t="n"/>
      <c r="N162" s="7" t="n"/>
      <c r="O162" s="7" t="n"/>
      <c r="P162" s="7" t="n"/>
    </row>
    <row r="163" ht="14.85" customFormat="1" customHeight="1" s="7">
      <c r="A163" s="7" t="n"/>
      <c r="B163" s="7" t="n"/>
      <c r="C163" s="7" t="n"/>
      <c r="D163" s="7" t="n"/>
      <c r="E163" s="7" t="n"/>
      <c r="F163" s="7" t="n"/>
      <c r="G163" s="6" t="n"/>
      <c r="H163" s="7" t="n"/>
      <c r="I163" s="7" t="n"/>
      <c r="J163" s="7" t="n"/>
      <c r="K163" s="7" t="n"/>
      <c r="L163" s="7" t="n"/>
      <c r="M163" s="7" t="n"/>
      <c r="N163" s="7" t="n"/>
      <c r="O163" s="7" t="n"/>
      <c r="P163" s="7" t="n"/>
    </row>
    <row r="164" ht="14.85" customFormat="1" customHeight="1" s="7">
      <c r="A164" s="7" t="n"/>
      <c r="B164" s="7" t="n"/>
      <c r="C164" s="7" t="n"/>
      <c r="D164" s="7" t="n"/>
      <c r="E164" s="7" t="n"/>
      <c r="F164" s="7" t="n"/>
      <c r="G164" s="6" t="n"/>
      <c r="H164" s="7" t="n"/>
      <c r="I164" s="7" t="n"/>
      <c r="J164" s="7" t="n"/>
      <c r="K164" s="7" t="n"/>
      <c r="L164" s="7" t="n"/>
      <c r="M164" s="7" t="n"/>
      <c r="N164" s="7" t="n"/>
      <c r="O164" s="7" t="n"/>
      <c r="P164" s="7" t="n"/>
    </row>
    <row r="165" ht="14.85" customFormat="1" customHeight="1" s="7">
      <c r="A165" s="7" t="n"/>
      <c r="B165" s="7" t="n"/>
      <c r="C165" s="7" t="n"/>
      <c r="D165" s="7" t="n"/>
      <c r="E165" s="7" t="n"/>
      <c r="F165" s="7" t="n"/>
      <c r="G165" s="6" t="n"/>
      <c r="H165" s="7" t="n"/>
      <c r="I165" s="7" t="n"/>
      <c r="J165" s="7" t="n"/>
      <c r="K165" s="7" t="n"/>
      <c r="L165" s="7" t="n"/>
      <c r="M165" s="7" t="n"/>
      <c r="N165" s="7" t="n"/>
      <c r="O165" s="7" t="n"/>
      <c r="P165" s="7" t="n"/>
    </row>
    <row r="166" ht="14.85" customFormat="1" customHeight="1" s="7">
      <c r="A166" s="7" t="n"/>
      <c r="B166" s="7" t="n"/>
      <c r="C166" s="7" t="n"/>
      <c r="D166" s="7" t="n"/>
      <c r="E166" s="7" t="n"/>
      <c r="F166" s="7" t="n"/>
      <c r="G166" s="6" t="n"/>
      <c r="H166" s="7" t="n"/>
      <c r="I166" s="7" t="n"/>
      <c r="J166" s="7" t="n"/>
      <c r="K166" s="7" t="n"/>
      <c r="L166" s="7" t="n"/>
      <c r="M166" s="7" t="n"/>
      <c r="N166" s="7" t="n"/>
      <c r="O166" s="7" t="n"/>
      <c r="P166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2026-08-09T10:23:48Z</dcterms:created>
  <dcterms:modified xsi:type="dcterms:W3CDTF">2026-09-08T10:54:59Z</dcterms:modified>
  <cp:lastModifiedBy>Osbel Almora Rodríguez</cp:lastModifiedBy>
</cp:coreProperties>
</file>