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PV Technology</t>
        </is>
      </c>
      <c r="C1" t="inlineStr">
        <is>
          <t>Eg</t>
        </is>
      </c>
      <c r="D1" t="inlineStr">
        <is>
          <t>PCE (%)</t>
        </is>
      </c>
      <c r="E1" t="inlineStr">
        <is>
          <t>Voc (mV)</t>
        </is>
      </c>
      <c r="F1" t="inlineStr">
        <is>
          <t>Jsc (mA/cm²)</t>
        </is>
      </c>
      <c r="G1" t="inlineStr">
        <is>
          <t>FF (%)</t>
        </is>
      </c>
      <c r="H1" t="inlineStr">
        <is>
          <t>Absorber</t>
        </is>
      </c>
      <c r="I1" t="inlineStr">
        <is>
          <t>certified</t>
        </is>
      </c>
      <c r="J1" t="inlineStr">
        <is>
          <t>Reference</t>
        </is>
      </c>
      <c r="K1" t="inlineStr">
        <is>
          <t>Notable exception a</t>
        </is>
      </c>
      <c r="L1" t="inlineStr">
        <is>
          <t>Notable exception b</t>
        </is>
      </c>
      <c r="M1" t="inlineStr">
        <is>
          <t>Notable exception c</t>
        </is>
      </c>
      <c r="N1" t="inlineStr">
        <is>
          <t>Notable exception d</t>
        </is>
      </c>
    </row>
    <row r="2">
      <c r="A2" s="1" t="n">
        <v>2115</v>
      </c>
      <c r="B2" t="inlineStr">
        <is>
          <t>Antimony triselenide</t>
        </is>
      </c>
      <c r="C2" s="2" t="n">
        <v>1.24</v>
      </c>
      <c r="D2" s="2" t="n">
        <v>10.15</v>
      </c>
      <c r="E2" s="1" t="n">
        <v>492</v>
      </c>
      <c r="F2" s="2" t="n">
        <v>31.48</v>
      </c>
      <c r="G2" s="2" t="n">
        <v>65.56</v>
      </c>
      <c r="H2" t="inlineStr">
        <is>
          <t>Sb2Sb3</t>
        </is>
      </c>
      <c r="I2" s="2" t="b">
        <v>0</v>
      </c>
      <c r="J2">
        <f>HYPERLINK("https://doi.org/10.1038/s41566-026-01888-1","Yang (2026)")</f>
        <v/>
      </c>
      <c r="K2" s="2" t="b">
        <v>0</v>
      </c>
      <c r="L2" s="2" t="b">
        <v>0</v>
      </c>
      <c r="M2" s="2" t="b">
        <v>0</v>
      </c>
      <c r="N2" s="2" t="b">
        <v>0</v>
      </c>
    </row>
    <row r="3">
      <c r="A3" s="1" t="n">
        <v>1927</v>
      </c>
      <c r="B3" t="inlineStr">
        <is>
          <t>Antimony triselenide</t>
        </is>
      </c>
      <c r="C3" s="2" t="n">
        <v>1.31</v>
      </c>
      <c r="D3" s="2" t="n">
        <v>10.5</v>
      </c>
      <c r="E3" s="1" t="n">
        <v>554</v>
      </c>
      <c r="F3" s="2" t="n">
        <v>27.86</v>
      </c>
      <c r="G3" s="2" t="n">
        <v>68.01000000000001</v>
      </c>
      <c r="H3" t="inlineStr">
        <is>
          <t>Sb2(S,Se)3</t>
        </is>
      </c>
      <c r="I3" s="2" t="b">
        <v>0</v>
      </c>
      <c r="J3">
        <f>HYPERLINK("https://doi.org/10.1002/aenm.202504562","He (2025)")</f>
        <v/>
      </c>
      <c r="K3" s="2" t="b">
        <v>0</v>
      </c>
      <c r="L3" s="2" t="b">
        <v>0</v>
      </c>
      <c r="M3" s="2" t="b">
        <v>0</v>
      </c>
      <c r="N3" s="2" t="b">
        <v>0</v>
      </c>
    </row>
    <row r="4">
      <c r="A4" s="1" t="n">
        <v>2181</v>
      </c>
      <c r="B4" t="inlineStr">
        <is>
          <t>Antimony triselenide</t>
        </is>
      </c>
      <c r="C4" s="2" t="n">
        <v>1.53</v>
      </c>
      <c r="D4" s="2" t="n">
        <v>10.95</v>
      </c>
      <c r="E4" s="1" t="n">
        <v>695</v>
      </c>
      <c r="F4" s="2" t="n">
        <v>23.22</v>
      </c>
      <c r="G4" s="2" t="n">
        <v>67.87</v>
      </c>
      <c r="H4" t="inlineStr">
        <is>
          <t>Sb2(S,Se)3</t>
        </is>
      </c>
      <c r="I4" s="2" t="b">
        <v>1</v>
      </c>
      <c r="J4">
        <f>HYPERLINK("https://doi.org/10.1038/s41467-025-67334-y","Gong (2026)")</f>
        <v/>
      </c>
      <c r="K4" s="2" t="b">
        <v>0</v>
      </c>
      <c r="L4" s="2" t="b">
        <v>0</v>
      </c>
      <c r="M4" s="2" t="b">
        <v>0</v>
      </c>
      <c r="N4" s="2" t="b">
        <v>0</v>
      </c>
    </row>
    <row r="5">
      <c r="A5" s="1" t="n">
        <v>2086</v>
      </c>
      <c r="B5" t="inlineStr">
        <is>
          <t>Antimony triselenide</t>
        </is>
      </c>
      <c r="C5" s="2" t="n">
        <v>1.72</v>
      </c>
      <c r="D5" s="2" t="n">
        <v>8.08</v>
      </c>
      <c r="E5" s="1" t="n">
        <v>766</v>
      </c>
      <c r="F5" s="2" t="n">
        <v>17.8</v>
      </c>
      <c r="G5" s="2" t="n">
        <v>59.27</v>
      </c>
      <c r="H5" t="inlineStr">
        <is>
          <t>Sb2S3</t>
        </is>
      </c>
      <c r="I5" s="2" t="b">
        <v>1</v>
      </c>
      <c r="J5">
        <f>HYPERLINK("https://doi.org/10.1002/adma.202520937","Huang (2026)")</f>
        <v/>
      </c>
      <c r="K5" s="2" t="b">
        <v>0</v>
      </c>
      <c r="L5" s="2" t="b">
        <v>0</v>
      </c>
      <c r="M5" s="2" t="b">
        <v>0</v>
      </c>
      <c r="N5" s="2" t="b">
        <v>0</v>
      </c>
    </row>
    <row r="6">
      <c r="A6" s="1" t="n">
        <v>2064</v>
      </c>
      <c r="B6" t="inlineStr">
        <is>
          <t>Kesterite</t>
        </is>
      </c>
      <c r="C6" s="2" t="n">
        <v>1.06</v>
      </c>
      <c r="D6" s="2" t="n">
        <v>15.5</v>
      </c>
      <c r="E6" s="1" t="n">
        <v>530</v>
      </c>
      <c r="F6" s="2" t="n">
        <v>38.8</v>
      </c>
      <c r="G6" s="2" t="n">
        <v>75.40000000000001</v>
      </c>
      <c r="H6" t="inlineStr">
        <is>
          <t>(Ag,Cu)2(Zn,Cd)Sn(S,Se)4</t>
        </is>
      </c>
      <c r="I6" s="2" t="b">
        <v>1</v>
      </c>
      <c r="J6">
        <f>HYPERLINK("https://doi.org/10.1016/j.joule.2026.102345","Jiao (2026)")</f>
        <v/>
      </c>
      <c r="K6" s="2" t="b">
        <v>0</v>
      </c>
      <c r="L6" s="2" t="b">
        <v>0</v>
      </c>
      <c r="M6" s="2" t="b">
        <v>0</v>
      </c>
      <c r="N6" s="2" t="b">
        <v>0</v>
      </c>
    </row>
    <row r="7">
      <c r="A7" s="1" t="n">
        <v>2052</v>
      </c>
      <c r="B7" t="inlineStr">
        <is>
          <t>Kesterite</t>
        </is>
      </c>
      <c r="C7" s="2" t="n">
        <v>1.08</v>
      </c>
      <c r="D7" s="2" t="n">
        <v>13.9</v>
      </c>
      <c r="E7" s="1" t="n">
        <v>512</v>
      </c>
      <c r="F7" s="2" t="n">
        <v>40.07</v>
      </c>
      <c r="G7" s="2" t="n">
        <v>67.75</v>
      </c>
      <c r="H7" t="inlineStr">
        <is>
          <t>Cu2ZnSn(S,Se)4</t>
        </is>
      </c>
      <c r="I7" s="2" t="b">
        <v>1</v>
      </c>
      <c r="J7">
        <f>HYPERLINK("https://doi.org/10.1039/D6EE00550K","Zhao (2026)")</f>
        <v/>
      </c>
      <c r="K7" s="2" t="b">
        <v>0</v>
      </c>
      <c r="L7" s="2" t="b">
        <v>0</v>
      </c>
      <c r="M7" s="2" t="b">
        <v>0</v>
      </c>
      <c r="N7" s="2" t="b">
        <v>0</v>
      </c>
    </row>
    <row r="8">
      <c r="A8" s="1" t="n">
        <v>1955</v>
      </c>
      <c r="B8" t="inlineStr">
        <is>
          <t>Kesterite</t>
        </is>
      </c>
      <c r="C8" s="2" t="n">
        <v>1.09</v>
      </c>
      <c r="D8" s="2" t="n">
        <v>15.4</v>
      </c>
      <c r="E8" s="1" t="n">
        <v>557.6</v>
      </c>
      <c r="F8" s="2" t="n">
        <v>37.4</v>
      </c>
      <c r="G8" s="2" t="n">
        <v>73.7</v>
      </c>
      <c r="H8" t="inlineStr">
        <is>
          <t xml:space="preserve"> CZTSSe</t>
        </is>
      </c>
      <c r="I8" s="2" t="b">
        <v>1</v>
      </c>
      <c r="J8">
        <f>HYPERLINK("https://doi.org/10.1038/s41560-025-01902-w","Wang (2025)")</f>
        <v/>
      </c>
      <c r="K8" s="2" t="b">
        <v>0</v>
      </c>
      <c r="L8" s="2" t="b">
        <v>0</v>
      </c>
      <c r="M8" s="2" t="b">
        <v>0</v>
      </c>
      <c r="N8" s="2" t="b">
        <v>0</v>
      </c>
    </row>
    <row r="9">
      <c r="A9" s="1" t="n">
        <v>1860</v>
      </c>
      <c r="B9" t="inlineStr">
        <is>
          <t>Kesterite</t>
        </is>
      </c>
      <c r="C9" s="2" t="n">
        <v>1.1</v>
      </c>
      <c r="D9" s="2" t="n">
        <v>15.04</v>
      </c>
      <c r="E9" s="1" t="n">
        <v>538</v>
      </c>
      <c r="F9" s="2" t="n">
        <v>37.8</v>
      </c>
      <c r="G9" s="2" t="n">
        <v>73.97</v>
      </c>
      <c r="H9" t="inlineStr">
        <is>
          <t>CZTSSe</t>
        </is>
      </c>
      <c r="I9" s="2" t="b">
        <v>0</v>
      </c>
      <c r="J9">
        <f>HYPERLINK("https://doi.org/10.1002/aenm.202504071","Jian (2025)")</f>
        <v/>
      </c>
      <c r="K9" s="2" t="b">
        <v>0</v>
      </c>
      <c r="L9" s="2" t="b">
        <v>0</v>
      </c>
      <c r="M9" s="2" t="b">
        <v>0</v>
      </c>
      <c r="N9" s="2" t="b">
        <v>0</v>
      </c>
    </row>
    <row r="10">
      <c r="A10" s="1" t="n">
        <v>2048</v>
      </c>
      <c r="B10" t="inlineStr">
        <is>
          <t>Kesterite</t>
        </is>
      </c>
      <c r="C10" s="2" t="n">
        <v>1.12</v>
      </c>
      <c r="D10" s="2" t="n">
        <v>15.04</v>
      </c>
      <c r="E10" s="1" t="n">
        <v>592</v>
      </c>
      <c r="F10" s="2" t="n">
        <v>36.4</v>
      </c>
      <c r="G10" s="2" t="n">
        <v>69.75</v>
      </c>
      <c r="H10" t="inlineStr">
        <is>
          <t>ACZTSSe (Ag-alloyed Cu2ZnSn(S,Se)4)</t>
        </is>
      </c>
      <c r="I10" s="2" t="b">
        <v>1</v>
      </c>
      <c r="J10">
        <f>HYPERLINK("https://doi.org/10.1038/s41560-026-01987-x","Cui (2026)")</f>
        <v/>
      </c>
      <c r="K10" s="2" t="b">
        <v>0</v>
      </c>
      <c r="L10" s="2" t="b">
        <v>0</v>
      </c>
      <c r="M10" s="2" t="b">
        <v>0</v>
      </c>
      <c r="N10" s="2" t="b">
        <v>0</v>
      </c>
    </row>
    <row r="11">
      <c r="A11" s="1" t="n">
        <v>2158</v>
      </c>
      <c r="B11" t="inlineStr">
        <is>
          <t>Kesterite</t>
        </is>
      </c>
      <c r="C11" s="2" t="n">
        <v>1.12</v>
      </c>
      <c r="D11" s="2" t="n">
        <v>15.19</v>
      </c>
      <c r="E11" s="1" t="n">
        <v>572.1</v>
      </c>
      <c r="F11" s="2" t="n">
        <v>38.37</v>
      </c>
      <c r="G11" s="2" t="n">
        <v>69.20999999999999</v>
      </c>
      <c r="H11" t="inlineStr">
        <is>
          <t>(Ag,Li,Cu)2ZnSn(S,Se)4</t>
        </is>
      </c>
      <c r="I11" s="2" t="b">
        <v>0</v>
      </c>
      <c r="J11">
        <f>HYPERLINK("https://doi.org/10.1002/aenm.70972","Zhong (2026)")</f>
        <v/>
      </c>
      <c r="K11" s="2" t="b">
        <v>0</v>
      </c>
      <c r="L11" s="2" t="b">
        <v>0</v>
      </c>
      <c r="M11" s="2" t="b">
        <v>0</v>
      </c>
      <c r="N11" s="2" t="b">
        <v>0</v>
      </c>
    </row>
    <row r="12">
      <c r="A12" s="1" t="n">
        <v>2183</v>
      </c>
      <c r="B12" t="inlineStr">
        <is>
          <t>Kesterite</t>
        </is>
      </c>
      <c r="C12" s="2" t="n">
        <v>1.13</v>
      </c>
      <c r="D12" s="2" t="n">
        <v>14.45</v>
      </c>
      <c r="E12" s="1" t="n">
        <v>541</v>
      </c>
      <c r="F12" s="2" t="n">
        <v>36.83</v>
      </c>
      <c r="G12" s="2" t="n">
        <v>72.59999999999999</v>
      </c>
      <c r="H12" t="inlineStr">
        <is>
          <t>Cu2ZnSn(S,Se)4</t>
        </is>
      </c>
      <c r="I12" s="2" t="b">
        <v>1</v>
      </c>
      <c r="J12">
        <f>HYPERLINK("https://doi.org/10.1038/s41560-026-02018-5","Xu (2026)")</f>
        <v/>
      </c>
      <c r="K12" s="2" t="b">
        <v>0</v>
      </c>
      <c r="L12" s="2" t="b">
        <v>0</v>
      </c>
      <c r="M12" s="2" t="b">
        <v>0</v>
      </c>
      <c r="N12" s="2" t="b">
        <v>0</v>
      </c>
    </row>
    <row r="13">
      <c r="A13" s="1" t="n">
        <v>2226</v>
      </c>
      <c r="B13" t="inlineStr">
        <is>
          <t>Kesterite</t>
        </is>
      </c>
      <c r="C13" s="2" t="n">
        <v>1.13</v>
      </c>
      <c r="D13" s="2" t="n">
        <v>15.7</v>
      </c>
      <c r="E13" s="1" t="n">
        <v>582</v>
      </c>
      <c r="F13" s="2" t="n">
        <v>37.1</v>
      </c>
      <c r="G13" s="2" t="n">
        <v>72.90000000000001</v>
      </c>
      <c r="H13" t="inlineStr">
        <is>
          <t>Cu2ZnSn(S,Se)4</t>
        </is>
      </c>
      <c r="I13" s="2" t="b">
        <v>1</v>
      </c>
      <c r="J13">
        <f>HYPERLINK("https://doi.org/10.1038/s41467-026-74180-z","Wu (2026)")</f>
        <v/>
      </c>
      <c r="K13" s="2" t="b">
        <v>0</v>
      </c>
      <c r="L13" s="2" t="b">
        <v>0</v>
      </c>
      <c r="M13" s="2" t="b">
        <v>0</v>
      </c>
      <c r="N13" s="2" t="b">
        <v>0</v>
      </c>
    </row>
    <row r="14">
      <c r="A14" s="1" t="n">
        <v>2065</v>
      </c>
      <c r="B14" t="inlineStr">
        <is>
          <t>Kesterite</t>
        </is>
      </c>
      <c r="C14" s="2" t="n">
        <v>1.52</v>
      </c>
      <c r="D14" s="2" t="n">
        <v>11.96</v>
      </c>
      <c r="E14" s="1" t="n">
        <v>694.7</v>
      </c>
      <c r="F14" s="2" t="n">
        <v>25.03</v>
      </c>
      <c r="G14" s="2" t="n">
        <v>68.90000000000001</v>
      </c>
      <c r="H14" t="inlineStr">
        <is>
          <t>Cu2ZnSnS4 (CZTS)</t>
        </is>
      </c>
      <c r="I14" s="2" t="b">
        <v>1</v>
      </c>
      <c r="J14">
        <f>HYPERLINK("https://doi.org/10.1126/sciadv.aee0270","Luo (2026)")</f>
        <v/>
      </c>
      <c r="K14" s="2" t="b">
        <v>0</v>
      </c>
      <c r="L14" s="2" t="b">
        <v>0</v>
      </c>
      <c r="M14" s="2" t="b">
        <v>0</v>
      </c>
      <c r="N14" s="2" t="b">
        <v>0</v>
      </c>
    </row>
    <row r="15">
      <c r="A15" s="1" t="n">
        <v>2095</v>
      </c>
      <c r="B15" t="inlineStr">
        <is>
          <t>Organic</t>
        </is>
      </c>
      <c r="C15" s="2" t="n">
        <v>1.33</v>
      </c>
      <c r="D15" s="2" t="n">
        <v>20.101</v>
      </c>
      <c r="E15" s="1" t="n">
        <v>860</v>
      </c>
      <c r="F15" s="2" t="n">
        <v>29.4</v>
      </c>
      <c r="G15" s="2" t="n">
        <v>79.5</v>
      </c>
      <c r="H15" t="inlineStr">
        <is>
          <t>PM6:BTP-ec9:Qx-PhBr</t>
        </is>
      </c>
      <c r="I15" s="2" t="b">
        <v>0</v>
      </c>
      <c r="J15">
        <f>HYPERLINK("https://doi.org/10.1021/jacs.5c16058","Chen (2026)")</f>
        <v/>
      </c>
      <c r="K15" s="2" t="b">
        <v>0</v>
      </c>
      <c r="L15" s="2" t="b">
        <v>0</v>
      </c>
      <c r="M15" s="2" t="b">
        <v>0</v>
      </c>
      <c r="N15" s="2" t="b">
        <v>0</v>
      </c>
    </row>
    <row r="16">
      <c r="A16" s="1" t="n">
        <v>1934</v>
      </c>
      <c r="B16" t="inlineStr">
        <is>
          <t>Organic</t>
        </is>
      </c>
      <c r="C16" s="2" t="n">
        <v>1.36</v>
      </c>
      <c r="D16" s="2" t="n">
        <v>20.42</v>
      </c>
      <c r="E16" s="1" t="n">
        <v>893</v>
      </c>
      <c r="F16" s="2" t="n">
        <v>28.1</v>
      </c>
      <c r="G16" s="2" t="n">
        <v>81.25</v>
      </c>
      <c r="H16" t="inlineStr">
        <is>
          <t>D18:L8-BO:mBZS-4F</t>
        </is>
      </c>
      <c r="I16" s="2" t="b">
        <v>0</v>
      </c>
      <c r="J16">
        <f>HYPERLINK("https://doi.org/10.1002/adma.202508611","Wei (2026)")</f>
        <v/>
      </c>
      <c r="K16" s="2" t="b">
        <v>0</v>
      </c>
      <c r="L16" s="2" t="b">
        <v>0</v>
      </c>
      <c r="M16" s="2" t="b">
        <v>0</v>
      </c>
      <c r="N16" s="2" t="b">
        <v>0</v>
      </c>
    </row>
    <row r="17">
      <c r="A17" s="1" t="n">
        <v>2111</v>
      </c>
      <c r="B17" t="inlineStr">
        <is>
          <t>Organic</t>
        </is>
      </c>
      <c r="C17" s="2" t="n">
        <v>1.37</v>
      </c>
      <c r="D17" s="2" t="n">
        <v>20.23</v>
      </c>
      <c r="E17" s="1" t="n">
        <v>910</v>
      </c>
      <c r="F17" s="2" t="n">
        <v>27.01</v>
      </c>
      <c r="G17" s="2" t="n">
        <v>82.23999999999999</v>
      </c>
      <c r="H17" t="inlineStr">
        <is>
          <t>D18:L8-BO:3Y-Wing</t>
        </is>
      </c>
      <c r="I17" s="2" t="b">
        <v>0</v>
      </c>
      <c r="J17">
        <f>HYPERLINK("https://doi.org/10.1002/anie.6120368","Li (2026)")</f>
        <v/>
      </c>
      <c r="K17" s="2" t="b">
        <v>0</v>
      </c>
      <c r="L17" s="2" t="b">
        <v>0</v>
      </c>
      <c r="M17" s="2" t="b">
        <v>0</v>
      </c>
      <c r="N17" s="2" t="b">
        <v>0</v>
      </c>
    </row>
    <row r="18">
      <c r="A18" s="1" t="n">
        <v>2008</v>
      </c>
      <c r="B18" t="inlineStr">
        <is>
          <t>Organic</t>
        </is>
      </c>
      <c r="C18" s="2" t="n">
        <v>1.38</v>
      </c>
      <c r="D18" s="2" t="n">
        <v>20.72</v>
      </c>
      <c r="E18" s="1" t="n">
        <v>892</v>
      </c>
      <c r="F18" s="2" t="n">
        <v>28.47</v>
      </c>
      <c r="G18" s="2" t="n">
        <v>81.59999999999999</v>
      </c>
      <c r="H18" t="inlineStr">
        <is>
          <t>PM6:SD-EDOT:BTP-eC9</t>
        </is>
      </c>
      <c r="I18" s="2" t="b">
        <v>0</v>
      </c>
      <c r="J18">
        <f>HYPERLINK("https://doi.org/10.1002/adma.202519983","Liu (2026)")</f>
        <v/>
      </c>
      <c r="K18" s="2" t="b">
        <v>0</v>
      </c>
      <c r="L18" s="2" t="b">
        <v>0</v>
      </c>
      <c r="M18" s="2" t="b">
        <v>0</v>
      </c>
      <c r="N18" s="2" t="b">
        <v>0</v>
      </c>
    </row>
    <row r="19">
      <c r="A19" s="1" t="n">
        <v>2093</v>
      </c>
      <c r="B19" t="inlineStr">
        <is>
          <t>Organic</t>
        </is>
      </c>
      <c r="C19" s="2" t="n">
        <v>1.38</v>
      </c>
      <c r="D19" s="2" t="n">
        <v>19.995</v>
      </c>
      <c r="E19" s="1" t="n">
        <v>863</v>
      </c>
      <c r="F19" s="2" t="n">
        <v>28.29</v>
      </c>
      <c r="G19" s="2" t="n">
        <v>81.90000000000001</v>
      </c>
      <c r="H19" t="inlineStr">
        <is>
          <t>PM6:L8-BO:BTP-eC9</t>
        </is>
      </c>
      <c r="I19" s="2" t="b">
        <v>0</v>
      </c>
      <c r="J19">
        <f>HYPERLINK("https://doi.org/10.1021/jacs.5c16273","Sun (2026)")</f>
        <v/>
      </c>
      <c r="K19" s="2" t="b">
        <v>0</v>
      </c>
      <c r="L19" s="2" t="b">
        <v>0</v>
      </c>
      <c r="M19" s="2" t="b">
        <v>0</v>
      </c>
      <c r="N19" s="2" t="b">
        <v>0</v>
      </c>
    </row>
    <row r="20">
      <c r="A20" s="1" t="n">
        <v>2119</v>
      </c>
      <c r="B20" t="inlineStr">
        <is>
          <t>Organic</t>
        </is>
      </c>
      <c r="C20" s="2" t="n">
        <v>1.38</v>
      </c>
      <c r="D20" s="2" t="n">
        <v>21.12</v>
      </c>
      <c r="E20" s="1" t="n">
        <v>888</v>
      </c>
      <c r="F20" s="2" t="n">
        <v>28.99</v>
      </c>
      <c r="G20" s="2" t="n">
        <v>82.03</v>
      </c>
      <c r="H20" t="inlineStr">
        <is>
          <t>D18:L8-BO:Qx-Se-NF</t>
        </is>
      </c>
      <c r="I20" s="2" t="b">
        <v>1</v>
      </c>
      <c r="J20">
        <f>HYPERLINK("https://doi.org/10.1038/s41563-026-02589-4","Tao (2026)")</f>
        <v/>
      </c>
      <c r="K20" s="2" t="b">
        <v>0</v>
      </c>
      <c r="L20" s="2" t="b">
        <v>0</v>
      </c>
      <c r="M20" s="2" t="b">
        <v>0</v>
      </c>
      <c r="N20" s="2" t="b">
        <v>0</v>
      </c>
    </row>
    <row r="21">
      <c r="A21" s="1" t="n">
        <v>1918</v>
      </c>
      <c r="B21" t="inlineStr">
        <is>
          <t>Organic</t>
        </is>
      </c>
      <c r="C21" s="2" t="n">
        <v>1.39</v>
      </c>
      <c r="D21" s="2" t="n">
        <v>20.37</v>
      </c>
      <c r="E21" s="1" t="n">
        <v>882</v>
      </c>
      <c r="F21" s="2" t="n">
        <v>28.35</v>
      </c>
      <c r="G21" s="2" t="n">
        <v>81.47</v>
      </c>
      <c r="H21" t="inlineStr">
        <is>
          <t>PM6:BTP-eC9:BTP-S16:BTP-S7</t>
        </is>
      </c>
      <c r="I21" s="2" t="b">
        <v>0</v>
      </c>
      <c r="J21">
        <f>HYPERLINK("https://doi.org/10.1002/aenm.202504541","Zhu (2025)")</f>
        <v/>
      </c>
      <c r="K21" s="2" t="b">
        <v>0</v>
      </c>
      <c r="L21" s="2" t="b">
        <v>0</v>
      </c>
      <c r="M21" s="2" t="b">
        <v>0</v>
      </c>
      <c r="N21" s="2" t="b">
        <v>0</v>
      </c>
    </row>
    <row r="22">
      <c r="A22" s="1" t="n">
        <v>2133</v>
      </c>
      <c r="B22" t="inlineStr">
        <is>
          <t>Organic</t>
        </is>
      </c>
      <c r="C22" s="2" t="n">
        <v>1.39</v>
      </c>
      <c r="D22" s="2" t="n">
        <v>20.25</v>
      </c>
      <c r="E22" s="1" t="n">
        <v>911</v>
      </c>
      <c r="F22" s="2" t="n">
        <v>27.67</v>
      </c>
      <c r="G22" s="2" t="n">
        <v>80.15000000000001</v>
      </c>
      <c r="H22" t="inlineStr">
        <is>
          <t>D18:L8-BO</t>
        </is>
      </c>
      <c r="I22" s="2" t="b">
        <v>0</v>
      </c>
      <c r="J22">
        <f>HYPERLINK("https://doi.org/10.1002/aenm.70886","Guan (2026)")</f>
        <v/>
      </c>
      <c r="K22" s="2" t="b">
        <v>0</v>
      </c>
      <c r="L22" s="2" t="b">
        <v>0</v>
      </c>
      <c r="M22" s="2" t="b">
        <v>0</v>
      </c>
      <c r="N22" s="2" t="b">
        <v>0</v>
      </c>
    </row>
    <row r="23">
      <c r="A23" s="1" t="n">
        <v>1842</v>
      </c>
      <c r="B23" t="inlineStr">
        <is>
          <t>Organic</t>
        </is>
      </c>
      <c r="C23" s="2" t="n">
        <v>1.4</v>
      </c>
      <c r="D23" s="2" t="n">
        <v>21</v>
      </c>
      <c r="E23" s="1" t="n">
        <v>915</v>
      </c>
      <c r="F23" s="2" t="n">
        <v>27.9</v>
      </c>
      <c r="G23" s="2" t="n">
        <v>82.3</v>
      </c>
      <c r="H23" t="inlineStr">
        <is>
          <t>PM1/L8-BO-X,AP</t>
        </is>
      </c>
      <c r="I23" s="2" t="b">
        <v>1</v>
      </c>
      <c r="J23">
        <f>HYPERLINK("https://doi.org/10.1038/s41560-025-01862-1","Fu (2025)")</f>
        <v/>
      </c>
      <c r="K23" s="2" t="b">
        <v>0</v>
      </c>
      <c r="L23" s="2" t="b">
        <v>0</v>
      </c>
      <c r="M23" s="2" t="b">
        <v>0</v>
      </c>
      <c r="N23" s="2" t="b">
        <v>0</v>
      </c>
    </row>
    <row r="24">
      <c r="A24" s="1" t="n">
        <v>1968</v>
      </c>
      <c r="B24" t="inlineStr">
        <is>
          <t>Organic</t>
        </is>
      </c>
      <c r="C24" s="2" t="n">
        <v>1.4</v>
      </c>
      <c r="D24" s="2" t="n">
        <v>20.42</v>
      </c>
      <c r="E24" s="1" t="n">
        <v>882</v>
      </c>
      <c r="F24" s="2" t="n">
        <v>28.55</v>
      </c>
      <c r="G24" s="2" t="n">
        <v>81.09999999999999</v>
      </c>
      <c r="H24" t="inlineStr">
        <is>
          <t>PM6:eC9-4ClO</t>
        </is>
      </c>
      <c r="I24" s="2" t="b">
        <v>1</v>
      </c>
      <c r="J24">
        <f>HYPERLINK("https://doi.org/10.1039/D5EE04824A","Bai (2025)")</f>
        <v/>
      </c>
      <c r="K24" s="2" t="b">
        <v>0</v>
      </c>
      <c r="L24" s="2" t="b">
        <v>0</v>
      </c>
      <c r="M24" s="2" t="b">
        <v>0</v>
      </c>
      <c r="N24" s="2" t="b">
        <v>0</v>
      </c>
    </row>
    <row r="25">
      <c r="A25" s="1" t="n">
        <v>2018</v>
      </c>
      <c r="B25" t="inlineStr">
        <is>
          <t>Organic</t>
        </is>
      </c>
      <c r="C25" s="2" t="n">
        <v>1.4</v>
      </c>
      <c r="D25" s="2" t="n">
        <v>20.12</v>
      </c>
      <c r="E25" s="1" t="n">
        <v>885</v>
      </c>
      <c r="F25" s="2" t="n">
        <v>27.7</v>
      </c>
      <c r="G25" s="2" t="n">
        <v>82.06999999999999</v>
      </c>
      <c r="H25" t="inlineStr">
        <is>
          <t>D18/L8-BO:eC9-4ClO</t>
        </is>
      </c>
      <c r="I25" s="2" t="b">
        <v>0</v>
      </c>
      <c r="J25">
        <f>HYPERLINK("https://doi.org/10.1002/adfm.202532045","Maqsood (2026)")</f>
        <v/>
      </c>
      <c r="K25" s="2" t="b">
        <v>0</v>
      </c>
      <c r="L25" s="2" t="b">
        <v>0</v>
      </c>
      <c r="M25" s="2" t="b">
        <v>0</v>
      </c>
      <c r="N25" s="2" t="b">
        <v>0</v>
      </c>
    </row>
    <row r="26">
      <c r="A26" s="1" t="n">
        <v>2098</v>
      </c>
      <c r="B26" t="inlineStr">
        <is>
          <t>Organic</t>
        </is>
      </c>
      <c r="C26" s="2" t="n">
        <v>1.4</v>
      </c>
      <c r="D26" s="2" t="n">
        <v>20</v>
      </c>
      <c r="E26" s="1" t="n">
        <v>898</v>
      </c>
      <c r="F26" s="2" t="n">
        <v>28.1</v>
      </c>
      <c r="G26" s="2" t="n">
        <v>79.20999999999999</v>
      </c>
      <c r="H26" t="inlineStr">
        <is>
          <t>PM6:L8-BO:SM-BO</t>
        </is>
      </c>
      <c r="I26" s="2" t="b">
        <v>0</v>
      </c>
      <c r="J26">
        <f>HYPERLINK("https://doi.org/10.1039/D5EE06512G","Song (2026)")</f>
        <v/>
      </c>
      <c r="K26" s="2" t="b">
        <v>0</v>
      </c>
      <c r="L26" s="2" t="b">
        <v>0</v>
      </c>
      <c r="M26" s="2" t="b">
        <v>0</v>
      </c>
      <c r="N26" s="2" t="b">
        <v>0</v>
      </c>
    </row>
    <row r="27">
      <c r="A27" s="1" t="n">
        <v>2007</v>
      </c>
      <c r="B27" t="inlineStr">
        <is>
          <t>Organic</t>
        </is>
      </c>
      <c r="C27" s="2" t="n">
        <v>1.41</v>
      </c>
      <c r="D27" s="2" t="n">
        <v>21.07</v>
      </c>
      <c r="E27" s="1" t="n">
        <v>922</v>
      </c>
      <c r="F27" s="2" t="n">
        <v>28.55</v>
      </c>
      <c r="G27" s="2" t="n">
        <v>80.05</v>
      </c>
      <c r="H27" t="inlineStr">
        <is>
          <t>D18:L8-BO:BTP-eC9</t>
        </is>
      </c>
      <c r="I27" s="2" t="b">
        <v>0</v>
      </c>
      <c r="J27">
        <f>HYPERLINK("https://doi.org/10.1002/adma.202520669","Wang (2026)")</f>
        <v/>
      </c>
      <c r="K27" s="2" t="b">
        <v>0</v>
      </c>
      <c r="L27" s="2" t="b">
        <v>0</v>
      </c>
      <c r="M27" s="2" t="b">
        <v>0</v>
      </c>
      <c r="N27" s="2" t="b">
        <v>0</v>
      </c>
    </row>
    <row r="28">
      <c r="A28" s="1" t="n">
        <v>2191</v>
      </c>
      <c r="B28" t="inlineStr">
        <is>
          <t>Organic</t>
        </is>
      </c>
      <c r="C28" s="2" t="n">
        <v>1.41</v>
      </c>
      <c r="D28" s="2" t="n">
        <v>19.75</v>
      </c>
      <c r="E28" s="1" t="n">
        <v>895</v>
      </c>
      <c r="F28" s="2" t="n">
        <v>26.96</v>
      </c>
      <c r="G28" s="2" t="n">
        <v>81.84999999999999</v>
      </c>
      <c r="H28" t="inlineStr">
        <is>
          <t>D18:L8-BO</t>
        </is>
      </c>
      <c r="I28" s="2" t="b">
        <v>0</v>
      </c>
      <c r="J28">
        <f>HYPERLINK("https://doi.org/10.1002/anie.5569960","Zhang (2026)")</f>
        <v/>
      </c>
      <c r="K28" s="2" t="b">
        <v>0</v>
      </c>
      <c r="L28" s="2" t="b">
        <v>0</v>
      </c>
      <c r="M28" s="2" t="b">
        <v>0</v>
      </c>
      <c r="N28" s="2" t="b">
        <v>0</v>
      </c>
    </row>
    <row r="29">
      <c r="A29" s="1" t="n">
        <v>1937</v>
      </c>
      <c r="B29" t="inlineStr">
        <is>
          <t>Organic</t>
        </is>
      </c>
      <c r="C29" s="2" t="n">
        <v>1.42</v>
      </c>
      <c r="D29" s="2" t="n">
        <v>20.51</v>
      </c>
      <c r="E29" s="1" t="n">
        <v>904</v>
      </c>
      <c r="F29" s="2" t="n">
        <v>27.79</v>
      </c>
      <c r="G29" s="2" t="n">
        <v>81.59999999999999</v>
      </c>
      <c r="H29" t="inlineStr">
        <is>
          <t>PM6:D18:L8BO-X</t>
        </is>
      </c>
      <c r="I29" s="2" t="b">
        <v>1</v>
      </c>
      <c r="J29">
        <f>HYPERLINK("https://doi.org/10.1002/adma.202514076","Duan (2026)")</f>
        <v/>
      </c>
      <c r="K29" s="2" t="b">
        <v>0</v>
      </c>
      <c r="L29" s="2" t="b">
        <v>0</v>
      </c>
      <c r="M29" s="2" t="b">
        <v>0</v>
      </c>
      <c r="N29" s="2" t="b">
        <v>0</v>
      </c>
    </row>
    <row r="30">
      <c r="A30" s="1" t="n">
        <v>1949</v>
      </c>
      <c r="B30" t="inlineStr">
        <is>
          <t>Organic</t>
        </is>
      </c>
      <c r="C30" s="2" t="n">
        <v>1.42</v>
      </c>
      <c r="D30" s="2" t="n">
        <v>20.67</v>
      </c>
      <c r="E30" s="1" t="n">
        <v>891</v>
      </c>
      <c r="F30" s="2" t="n">
        <v>28.28</v>
      </c>
      <c r="G30" s="2" t="n">
        <v>82.05</v>
      </c>
      <c r="H30" t="inlineStr">
        <is>
          <t>D18:eC9-4F:T10</t>
        </is>
      </c>
      <c r="I30" s="2" t="b">
        <v>0</v>
      </c>
      <c r="J30">
        <f>HYPERLINK("https://doi.org/10.1002/adma.202517576","Gao (2026)")</f>
        <v/>
      </c>
      <c r="K30" s="2" t="b">
        <v>0</v>
      </c>
      <c r="L30" s="2" t="b">
        <v>0</v>
      </c>
      <c r="M30" s="2" t="b">
        <v>0</v>
      </c>
      <c r="N30" s="2" t="b">
        <v>0</v>
      </c>
    </row>
    <row r="31">
      <c r="A31" s="1" t="n">
        <v>1963</v>
      </c>
      <c r="B31" t="inlineStr">
        <is>
          <t>Organic</t>
        </is>
      </c>
      <c r="C31" s="2" t="n">
        <v>1.43</v>
      </c>
      <c r="D31" s="2" t="n">
        <v>20.02</v>
      </c>
      <c r="E31" s="1" t="n">
        <v>899</v>
      </c>
      <c r="F31" s="2" t="n">
        <v>27.43</v>
      </c>
      <c r="G31" s="2" t="n">
        <v>81.19</v>
      </c>
      <c r="H31" t="inlineStr">
        <is>
          <t>PM6:L8-BO</t>
        </is>
      </c>
      <c r="I31" s="2" t="b">
        <v>1</v>
      </c>
      <c r="J31">
        <f>HYPERLINK("https://doi.org/10.1038/s41467-025-65447-y","Zhou (2025)")</f>
        <v/>
      </c>
      <c r="K31" s="2" t="b">
        <v>0</v>
      </c>
      <c r="L31" s="2" t="b">
        <v>0</v>
      </c>
      <c r="M31" s="2" t="b">
        <v>0</v>
      </c>
      <c r="N31" s="2" t="b">
        <v>0</v>
      </c>
    </row>
    <row r="32">
      <c r="A32" s="1" t="n">
        <v>2077</v>
      </c>
      <c r="B32" t="inlineStr">
        <is>
          <t>Organic</t>
        </is>
      </c>
      <c r="C32" s="2" t="n">
        <v>1.43</v>
      </c>
      <c r="D32" s="2" t="n">
        <v>20.718</v>
      </c>
      <c r="E32" s="1" t="n">
        <v>888</v>
      </c>
      <c r="F32" s="2" t="n">
        <v>28.55</v>
      </c>
      <c r="G32" s="2" t="n">
        <v>81.72</v>
      </c>
      <c r="H32" t="inlineStr">
        <is>
          <t>D18:L8-BO:BTP-ec9</t>
        </is>
      </c>
      <c r="I32" s="2" t="b">
        <v>0</v>
      </c>
      <c r="J32">
        <f>HYPERLINK("https://doi.org/10.1039/D5EE06226H","Xie (2026)")</f>
        <v/>
      </c>
      <c r="K32" s="2" t="b">
        <v>0</v>
      </c>
      <c r="L32" s="2" t="b">
        <v>0</v>
      </c>
      <c r="M32" s="2" t="b">
        <v>0</v>
      </c>
      <c r="N32" s="2" t="b">
        <v>0</v>
      </c>
    </row>
    <row r="33">
      <c r="A33" s="1" t="n">
        <v>2117</v>
      </c>
      <c r="B33" t="inlineStr">
        <is>
          <t>Organic</t>
        </is>
      </c>
      <c r="C33" s="2" t="n">
        <v>1.43</v>
      </c>
      <c r="D33" s="2" t="n">
        <v>19.99</v>
      </c>
      <c r="E33" s="1" t="n">
        <v>905</v>
      </c>
      <c r="F33" s="2" t="n">
        <v>27.7</v>
      </c>
      <c r="G33" s="2" t="n">
        <v>79.59999999999999</v>
      </c>
      <c r="H33" t="inlineStr">
        <is>
          <t>NO2Q-2Cl:D18</t>
        </is>
      </c>
      <c r="I33" s="2" t="b">
        <v>0</v>
      </c>
      <c r="J33">
        <f>HYPERLINK("https://doi.org/10.1002/adfm.75686","Li (2026)")</f>
        <v/>
      </c>
      <c r="K33" s="2" t="b">
        <v>0</v>
      </c>
      <c r="L33" s="2" t="b">
        <v>0</v>
      </c>
      <c r="M33" s="2" t="b">
        <v>0</v>
      </c>
      <c r="N33" s="2" t="b">
        <v>0</v>
      </c>
    </row>
    <row r="34">
      <c r="A34" s="1" t="n">
        <v>2122</v>
      </c>
      <c r="B34" t="inlineStr">
        <is>
          <t>Organic</t>
        </is>
      </c>
      <c r="C34" s="2" t="n">
        <v>1.43</v>
      </c>
      <c r="D34" s="2" t="n">
        <v>20.93</v>
      </c>
      <c r="E34" s="1" t="n">
        <v>907</v>
      </c>
      <c r="F34" s="2" t="n">
        <v>28.21</v>
      </c>
      <c r="G34" s="2" t="n">
        <v>81.8</v>
      </c>
      <c r="H34" t="inlineStr">
        <is>
          <t>D18:S-Cb:L8-BO</t>
        </is>
      </c>
      <c r="I34" s="2" t="b">
        <v>1</v>
      </c>
      <c r="J34">
        <f>HYPERLINK("https://doi.org/10.1038/s41467-026-71199-0","Gao (2026)")</f>
        <v/>
      </c>
      <c r="K34" s="2" t="b">
        <v>0</v>
      </c>
      <c r="L34" s="2" t="b">
        <v>0</v>
      </c>
      <c r="M34" s="2" t="b">
        <v>0</v>
      </c>
      <c r="N34" s="2" t="b">
        <v>0</v>
      </c>
    </row>
    <row r="35">
      <c r="A35" s="1" t="n">
        <v>2197</v>
      </c>
      <c r="B35" t="inlineStr">
        <is>
          <t>Organic</t>
        </is>
      </c>
      <c r="C35" s="2" t="n">
        <v>1.43</v>
      </c>
      <c r="D35" s="2" t="n">
        <v>20.54</v>
      </c>
      <c r="E35" s="1" t="n">
        <v>920</v>
      </c>
      <c r="F35" s="2" t="n">
        <v>27.35</v>
      </c>
      <c r="G35" s="2" t="n">
        <v>81.67</v>
      </c>
      <c r="H35" t="inlineStr">
        <is>
          <t>PM1:L8-BO</t>
        </is>
      </c>
      <c r="I35" s="2" t="b">
        <v>1</v>
      </c>
      <c r="J35">
        <f>HYPERLINK("https://doi.org/10.1016/j.mattod.2026.103252","Liu (2026)")</f>
        <v/>
      </c>
      <c r="K35" s="2" t="b">
        <v>0</v>
      </c>
      <c r="L35" s="2" t="b">
        <v>0</v>
      </c>
      <c r="M35" s="2" t="b">
        <v>0</v>
      </c>
      <c r="N35" s="2" t="b">
        <v>0</v>
      </c>
    </row>
    <row r="36">
      <c r="A36" s="1" t="n">
        <v>1846</v>
      </c>
      <c r="B36" t="inlineStr">
        <is>
          <t>Organic</t>
        </is>
      </c>
      <c r="C36" s="2" t="n">
        <v>1.44</v>
      </c>
      <c r="D36" s="2" t="n">
        <v>20.1</v>
      </c>
      <c r="E36" s="1" t="n">
        <v>908</v>
      </c>
      <c r="F36" s="2" t="n">
        <v>27.44</v>
      </c>
      <c r="G36" s="2" t="n">
        <v>80.7</v>
      </c>
      <c r="H36" t="inlineStr">
        <is>
          <t>PM6:D18:L8-BO</t>
        </is>
      </c>
      <c r="I36" s="2" t="b">
        <v>0</v>
      </c>
      <c r="J36">
        <f>HYPERLINK("https://doi.org/10.1016/j.joule.2025.102107","Sukpoonprom (2025)")</f>
        <v/>
      </c>
      <c r="K36" s="2" t="b">
        <v>0</v>
      </c>
      <c r="L36" s="2" t="b">
        <v>0</v>
      </c>
      <c r="M36" s="2" t="b">
        <v>0</v>
      </c>
      <c r="N36" s="2" t="b">
        <v>0</v>
      </c>
    </row>
    <row r="37">
      <c r="A37" s="1" t="n">
        <v>1849</v>
      </c>
      <c r="B37" t="inlineStr">
        <is>
          <t>Organic</t>
        </is>
      </c>
      <c r="C37" s="2" t="n">
        <v>1.44</v>
      </c>
      <c r="D37" s="2" t="n">
        <v>20.87</v>
      </c>
      <c r="E37" s="1" t="n">
        <v>908</v>
      </c>
      <c r="F37" s="2" t="n">
        <v>27.91</v>
      </c>
      <c r="G37" s="2" t="n">
        <v>82.28</v>
      </c>
      <c r="H37" t="inlineStr">
        <is>
          <t>D18:L8-BO</t>
        </is>
      </c>
      <c r="I37" s="2" t="b">
        <v>1</v>
      </c>
      <c r="J37">
        <f>HYPERLINK("https://doi.org/10.1016/j.joule.2025.102135","Wang (2025)")</f>
        <v/>
      </c>
      <c r="K37" s="2" t="b">
        <v>0</v>
      </c>
      <c r="L37" s="2" t="b">
        <v>0</v>
      </c>
      <c r="M37" s="2" t="b">
        <v>0</v>
      </c>
      <c r="N37" s="2" t="b">
        <v>0</v>
      </c>
    </row>
    <row r="38">
      <c r="A38" s="1" t="n">
        <v>1977</v>
      </c>
      <c r="B38" t="inlineStr">
        <is>
          <t>Organic</t>
        </is>
      </c>
      <c r="C38" s="2" t="n">
        <v>1.44</v>
      </c>
      <c r="D38" s="2" t="n">
        <v>20.18</v>
      </c>
      <c r="E38" s="1" t="n">
        <v>910</v>
      </c>
      <c r="F38" s="2" t="n">
        <v>27.32</v>
      </c>
      <c r="G38" s="2" t="n">
        <v>81.2</v>
      </c>
      <c r="H38" t="inlineStr">
        <is>
          <t>D18:L8-BO</t>
        </is>
      </c>
      <c r="I38" s="2" t="b">
        <v>0</v>
      </c>
      <c r="J38">
        <f>HYPERLINK("https://doi.org/10.1002/adma.202518516","Wei (2026)")</f>
        <v/>
      </c>
      <c r="K38" s="2" t="b">
        <v>0</v>
      </c>
      <c r="L38" s="2" t="b">
        <v>0</v>
      </c>
      <c r="M38" s="2" t="b">
        <v>0</v>
      </c>
      <c r="N38" s="2" t="b">
        <v>0</v>
      </c>
    </row>
    <row r="39">
      <c r="A39" s="1" t="n">
        <v>2000</v>
      </c>
      <c r="B39" t="inlineStr">
        <is>
          <t>Organic</t>
        </is>
      </c>
      <c r="C39" s="2" t="n">
        <v>1.44</v>
      </c>
      <c r="D39" s="2" t="n">
        <v>20.23</v>
      </c>
      <c r="E39" s="1" t="n">
        <v>897</v>
      </c>
      <c r="F39" s="2" t="n">
        <v>27.88</v>
      </c>
      <c r="G39" s="2" t="n">
        <v>80.92</v>
      </c>
      <c r="H39" t="inlineStr">
        <is>
          <t>D18/L8-BO:BTP-eC9</t>
        </is>
      </c>
      <c r="I39" s="2" t="b">
        <v>0</v>
      </c>
      <c r="J39">
        <f>HYPERLINK("https://doi.org/10.1002/adma.202520583","Yan (2026)")</f>
        <v/>
      </c>
      <c r="K39" s="2" t="b">
        <v>0</v>
      </c>
      <c r="L39" s="2" t="b">
        <v>0</v>
      </c>
      <c r="M39" s="2" t="b">
        <v>0</v>
      </c>
      <c r="N39" s="2" t="b">
        <v>0</v>
      </c>
    </row>
    <row r="40">
      <c r="A40" s="1" t="n">
        <v>2025</v>
      </c>
      <c r="B40" t="inlineStr">
        <is>
          <t>Organic</t>
        </is>
      </c>
      <c r="C40" s="2" t="n">
        <v>1.44</v>
      </c>
      <c r="D40" s="2" t="n">
        <v>19.92</v>
      </c>
      <c r="E40" s="1" t="n">
        <v>909</v>
      </c>
      <c r="F40" s="2" t="n">
        <v>27.68</v>
      </c>
      <c r="G40" s="2" t="n">
        <v>79.2</v>
      </c>
      <c r="H40" t="inlineStr">
        <is>
          <t>D18-Cl/PM6:L8-BO</t>
        </is>
      </c>
      <c r="I40" s="2" t="b">
        <v>0</v>
      </c>
      <c r="J40">
        <f>HYPERLINK("https://doi.org/10.1002/cjoc.70454","Zhu (2026)")</f>
        <v/>
      </c>
      <c r="K40" s="2" t="b">
        <v>0</v>
      </c>
      <c r="L40" s="2" t="b">
        <v>0</v>
      </c>
      <c r="M40" s="2" t="b">
        <v>0</v>
      </c>
      <c r="N40" s="2" t="b">
        <v>0</v>
      </c>
    </row>
    <row r="41">
      <c r="A41" s="1" t="n">
        <v>2072</v>
      </c>
      <c r="B41" t="inlineStr">
        <is>
          <t>Organic</t>
        </is>
      </c>
      <c r="C41" s="2" t="n">
        <v>1.44</v>
      </c>
      <c r="D41" s="2" t="n">
        <v>20.7</v>
      </c>
      <c r="E41" s="1" t="n">
        <v>910</v>
      </c>
      <c r="F41" s="2" t="n">
        <v>27.72</v>
      </c>
      <c r="G41" s="2" t="n">
        <v>82.06</v>
      </c>
      <c r="H41" t="inlineStr">
        <is>
          <t>D18:L8-BO</t>
        </is>
      </c>
      <c r="I41" s="2" t="b">
        <v>1</v>
      </c>
      <c r="J41">
        <f>HYPERLINK("https://doi.org/10.1039/d5ee05708f","Chen (2026)")</f>
        <v/>
      </c>
      <c r="K41" s="2" t="b">
        <v>0</v>
      </c>
      <c r="L41" s="2" t="b">
        <v>0</v>
      </c>
      <c r="M41" s="2" t="b">
        <v>0</v>
      </c>
      <c r="N41" s="2" t="b">
        <v>0</v>
      </c>
    </row>
    <row r="42">
      <c r="A42" s="1" t="n">
        <v>2078</v>
      </c>
      <c r="B42" t="inlineStr">
        <is>
          <t>Organic</t>
        </is>
      </c>
      <c r="C42" s="2" t="n">
        <v>1.44</v>
      </c>
      <c r="D42" s="2" t="n">
        <v>20.695</v>
      </c>
      <c r="E42" s="1" t="n">
        <v>919</v>
      </c>
      <c r="F42" s="2" t="n">
        <v>27.58</v>
      </c>
      <c r="G42" s="2" t="n">
        <v>81.65000000000001</v>
      </c>
      <c r="H42" t="inlineStr">
        <is>
          <t>D18+PBTP-BDD/L8-BO</t>
        </is>
      </c>
      <c r="I42" s="2" t="b">
        <v>0</v>
      </c>
      <c r="J42">
        <f>HYPERLINK("https://doi.org/10.1039/D6EE00021E","Huang (2026)")</f>
        <v/>
      </c>
      <c r="K42" s="2" t="b">
        <v>0</v>
      </c>
      <c r="L42" s="2" t="b">
        <v>0</v>
      </c>
      <c r="M42" s="2" t="b">
        <v>0</v>
      </c>
      <c r="N42" s="2" t="b">
        <v>0</v>
      </c>
    </row>
    <row r="43">
      <c r="A43" s="1" t="n">
        <v>2080</v>
      </c>
      <c r="B43" t="inlineStr">
        <is>
          <t>Organic</t>
        </is>
      </c>
      <c r="C43" s="2" t="n">
        <v>1.44</v>
      </c>
      <c r="D43" s="2" t="n">
        <v>20.51</v>
      </c>
      <c r="E43" s="1" t="n">
        <v>908</v>
      </c>
      <c r="F43" s="2" t="n">
        <v>27.82</v>
      </c>
      <c r="G43" s="2" t="n">
        <v>81.2</v>
      </c>
      <c r="H43" t="inlineStr">
        <is>
          <t>D18-L8BO-VIC</t>
        </is>
      </c>
      <c r="I43" s="2" t="b">
        <v>1</v>
      </c>
      <c r="J43">
        <f>HYPERLINK("https://doi.org/10.1038/s41467-026-70579-w","Wang (2026)")</f>
        <v/>
      </c>
      <c r="K43" s="2" t="b">
        <v>0</v>
      </c>
      <c r="L43" s="2" t="b">
        <v>0</v>
      </c>
      <c r="M43" s="2" t="b">
        <v>0</v>
      </c>
      <c r="N43" s="2" t="b">
        <v>0</v>
      </c>
    </row>
    <row r="44">
      <c r="A44" s="1" t="n">
        <v>2129</v>
      </c>
      <c r="B44" t="inlineStr">
        <is>
          <t>Organic</t>
        </is>
      </c>
      <c r="C44" s="2" t="n">
        <v>1.44</v>
      </c>
      <c r="D44" s="2" t="n">
        <v>20.81</v>
      </c>
      <c r="E44" s="1" t="n">
        <v>926</v>
      </c>
      <c r="F44" s="2" t="n">
        <v>27.3</v>
      </c>
      <c r="G44" s="2" t="n">
        <v>82.3</v>
      </c>
      <c r="H44" t="inlineStr">
        <is>
          <t>D18:L8-BO:PQIC</t>
        </is>
      </c>
      <c r="I44" s="2" t="b">
        <v>1</v>
      </c>
      <c r="J44">
        <f>HYPERLINK("https://doi.org/10.1126/sciadv.aec1922","Wu (2026)")</f>
        <v/>
      </c>
      <c r="K44" s="2" t="b">
        <v>0</v>
      </c>
      <c r="L44" s="2" t="b">
        <v>0</v>
      </c>
      <c r="M44" s="2" t="b">
        <v>0</v>
      </c>
      <c r="N44" s="2" t="b">
        <v>0</v>
      </c>
    </row>
    <row r="45">
      <c r="A45" s="1" t="n">
        <v>2138</v>
      </c>
      <c r="B45" t="inlineStr">
        <is>
          <t>Organic</t>
        </is>
      </c>
      <c r="C45" s="2" t="n">
        <v>1.44</v>
      </c>
      <c r="D45" s="2" t="n">
        <v>19.78</v>
      </c>
      <c r="E45" s="1" t="n">
        <v>918</v>
      </c>
      <c r="F45" s="2" t="n">
        <v>27.3</v>
      </c>
      <c r="G45" s="2" t="n">
        <v>79</v>
      </c>
      <c r="H45" t="inlineStr">
        <is>
          <t>D18:L8-BO:PQIC</t>
        </is>
      </c>
      <c r="I45" s="2" t="b">
        <v>0</v>
      </c>
      <c r="J45">
        <f>HYPERLINK("https://doi.org/10.1126/sciadv.aec1922","Wu (2026)")</f>
        <v/>
      </c>
      <c r="K45" s="2" t="b">
        <v>0</v>
      </c>
      <c r="L45" s="2" t="b">
        <v>0</v>
      </c>
      <c r="M45" s="2" t="b">
        <v>0</v>
      </c>
      <c r="N45" s="2" t="b">
        <v>0</v>
      </c>
    </row>
    <row r="46">
      <c r="A46" s="1" t="n">
        <v>2171</v>
      </c>
      <c r="B46" t="inlineStr">
        <is>
          <t>Organic</t>
        </is>
      </c>
      <c r="C46" s="2" t="n">
        <v>1.44</v>
      </c>
      <c r="D46" s="2" t="n">
        <v>20.53</v>
      </c>
      <c r="E46" s="1" t="n">
        <v>915</v>
      </c>
      <c r="F46" s="2" t="n">
        <v>27.23</v>
      </c>
      <c r="G46" s="2" t="n">
        <v>82.40000000000001</v>
      </c>
      <c r="H46" t="inlineStr">
        <is>
          <t>D18:L8-BO</t>
        </is>
      </c>
      <c r="I46" s="2" t="b">
        <v>0</v>
      </c>
      <c r="J46">
        <f>HYPERLINK("https://doi.org/10.1002/anie.202523043","Yang (2026)")</f>
        <v/>
      </c>
      <c r="K46" s="2" t="b">
        <v>0</v>
      </c>
      <c r="L46" s="2" t="b">
        <v>0</v>
      </c>
      <c r="M46" s="2" t="b">
        <v>0</v>
      </c>
      <c r="N46" s="2" t="b">
        <v>0</v>
      </c>
    </row>
    <row r="47">
      <c r="A47" s="1" t="n">
        <v>2198</v>
      </c>
      <c r="B47" t="inlineStr">
        <is>
          <t>Organic</t>
        </is>
      </c>
      <c r="C47" s="2" t="n">
        <v>1.44</v>
      </c>
      <c r="D47" s="2" t="n">
        <v>20.3</v>
      </c>
      <c r="E47" s="1" t="n">
        <v>909</v>
      </c>
      <c r="F47" s="2" t="n">
        <v>27.09</v>
      </c>
      <c r="G47" s="2" t="n">
        <v>82.40000000000001</v>
      </c>
      <c r="H47" t="inlineStr">
        <is>
          <t>PM6:D18:CHE-6F</t>
        </is>
      </c>
      <c r="I47" s="2" t="b">
        <v>0</v>
      </c>
      <c r="J47">
        <f>HYPERLINK("https://doi.org/10.1039/D5EE07321A","Wang (2026)")</f>
        <v/>
      </c>
      <c r="K47" s="2" t="b">
        <v>0</v>
      </c>
      <c r="L47" s="2" t="b">
        <v>0</v>
      </c>
      <c r="M47" s="2" t="b">
        <v>0</v>
      </c>
      <c r="N47" s="2" t="b">
        <v>0</v>
      </c>
    </row>
    <row r="48">
      <c r="A48" s="1" t="n">
        <v>1936</v>
      </c>
      <c r="B48" t="inlineStr">
        <is>
          <t>Organic</t>
        </is>
      </c>
      <c r="C48" s="2" t="n">
        <v>1.45</v>
      </c>
      <c r="D48" s="2" t="n">
        <v>20.8</v>
      </c>
      <c r="E48" s="1" t="n">
        <v>924</v>
      </c>
      <c r="F48" s="2" t="n">
        <v>27.28</v>
      </c>
      <c r="G48" s="2" t="n">
        <v>82.5</v>
      </c>
      <c r="H48" t="inlineStr">
        <is>
          <t>D18:L8-BO:NVN</t>
        </is>
      </c>
      <c r="I48" s="2" t="b">
        <v>1</v>
      </c>
      <c r="J48">
        <f>HYPERLINK("https://doi.org/10.1002/adma.202513740","Song (2026)")</f>
        <v/>
      </c>
      <c r="K48" s="2" t="b">
        <v>0</v>
      </c>
      <c r="L48" s="2" t="b">
        <v>0</v>
      </c>
      <c r="M48" s="2" t="b">
        <v>0</v>
      </c>
      <c r="N48" s="2" t="b">
        <v>0</v>
      </c>
    </row>
    <row r="49">
      <c r="A49" s="1" t="n">
        <v>1951</v>
      </c>
      <c r="B49" t="inlineStr">
        <is>
          <t>Organic</t>
        </is>
      </c>
      <c r="C49" s="2" t="n">
        <v>1.45</v>
      </c>
      <c r="D49" s="2" t="n">
        <v>20.08</v>
      </c>
      <c r="E49" s="1" t="n">
        <v>908</v>
      </c>
      <c r="F49" s="2" t="n">
        <v>27.09</v>
      </c>
      <c r="G49" s="2" t="n">
        <v>81.63</v>
      </c>
      <c r="H49" t="inlineStr">
        <is>
          <t>PM6:L8-BO</t>
        </is>
      </c>
      <c r="I49" s="2" t="b">
        <v>0</v>
      </c>
      <c r="J49">
        <f>HYPERLINK("https://doi.org/10.1002/aenm.202505276","Zhang (2026)")</f>
        <v/>
      </c>
      <c r="K49" s="2" t="b">
        <v>0</v>
      </c>
      <c r="L49" s="2" t="b">
        <v>0</v>
      </c>
      <c r="M49" s="2" t="b">
        <v>0</v>
      </c>
      <c r="N49" s="2" t="b">
        <v>0</v>
      </c>
    </row>
    <row r="50">
      <c r="A50" s="1" t="n">
        <v>1965</v>
      </c>
      <c r="B50" t="inlineStr">
        <is>
          <t>Organic</t>
        </is>
      </c>
      <c r="C50" s="2" t="n">
        <v>1.45</v>
      </c>
      <c r="D50" s="2" t="n">
        <v>19.83</v>
      </c>
      <c r="E50" s="1" t="n">
        <v>924</v>
      </c>
      <c r="F50" s="2" t="n">
        <v>26.83</v>
      </c>
      <c r="G50" s="2" t="n">
        <v>80</v>
      </c>
      <c r="H50" t="inlineStr">
        <is>
          <t>D18:L8-BO</t>
        </is>
      </c>
      <c r="I50" s="2" t="b">
        <v>1</v>
      </c>
      <c r="J50">
        <f>HYPERLINK("https://doi.org/10.1039/D5EE05342K","Dela Peña (2025)")</f>
        <v/>
      </c>
      <c r="K50" s="2" t="b">
        <v>0</v>
      </c>
      <c r="L50" s="2" t="b">
        <v>0</v>
      </c>
      <c r="M50" s="2" t="b">
        <v>0</v>
      </c>
      <c r="N50" s="2" t="b">
        <v>0</v>
      </c>
    </row>
    <row r="51">
      <c r="A51" s="1" t="n">
        <v>1982</v>
      </c>
      <c r="B51" t="inlineStr">
        <is>
          <t>Organic</t>
        </is>
      </c>
      <c r="C51" s="2" t="n">
        <v>1.45</v>
      </c>
      <c r="D51" s="2" t="n">
        <v>20.51</v>
      </c>
      <c r="E51" s="1" t="n">
        <v>911</v>
      </c>
      <c r="F51" s="2" t="n">
        <v>27.36</v>
      </c>
      <c r="G51" s="2" t="n">
        <v>82.29000000000001</v>
      </c>
      <c r="H51" t="inlineStr">
        <is>
          <t>D18:L8-BO:L8-OPh</t>
        </is>
      </c>
      <c r="I51" s="2" t="b">
        <v>1</v>
      </c>
      <c r="J51">
        <f>HYPERLINK("https://doi.org/10.1002/adma.202517029","Zhu (2026)")</f>
        <v/>
      </c>
      <c r="K51" s="2" t="b">
        <v>0</v>
      </c>
      <c r="L51" s="2" t="b">
        <v>0</v>
      </c>
      <c r="M51" s="2" t="b">
        <v>0</v>
      </c>
      <c r="N51" s="2" t="b">
        <v>0</v>
      </c>
    </row>
    <row r="52">
      <c r="A52" s="1" t="n">
        <v>2023</v>
      </c>
      <c r="B52" t="inlineStr">
        <is>
          <t>Organic</t>
        </is>
      </c>
      <c r="C52" s="2" t="n">
        <v>1.45</v>
      </c>
      <c r="D52" s="2" t="n">
        <v>20.12</v>
      </c>
      <c r="E52" s="1" t="n">
        <v>903</v>
      </c>
      <c r="F52" s="2" t="n">
        <v>27.29</v>
      </c>
      <c r="G52" s="2" t="n">
        <v>81.7</v>
      </c>
      <c r="H52" t="inlineStr">
        <is>
          <t>D18:L8-BO</t>
        </is>
      </c>
      <c r="I52" s="2" t="b">
        <v>0</v>
      </c>
      <c r="J52">
        <f>HYPERLINK("https://doi.org/10.1021/acsenergylett.5c02585","Chen (2025)")</f>
        <v/>
      </c>
      <c r="K52" s="2" t="b">
        <v>0</v>
      </c>
      <c r="L52" s="2" t="b">
        <v>0</v>
      </c>
      <c r="M52" s="2" t="b">
        <v>0</v>
      </c>
      <c r="N52" s="2" t="b">
        <v>0</v>
      </c>
    </row>
    <row r="53">
      <c r="A53" s="1" t="n">
        <v>2040</v>
      </c>
      <c r="B53" t="inlineStr">
        <is>
          <t>Organic</t>
        </is>
      </c>
      <c r="C53" s="2" t="n">
        <v>1.45</v>
      </c>
      <c r="D53" s="2" t="n">
        <v>20</v>
      </c>
      <c r="E53" s="1" t="n">
        <v>920</v>
      </c>
      <c r="F53" s="2" t="n">
        <v>27.2</v>
      </c>
      <c r="G53" s="2" t="n">
        <v>80.09999999999999</v>
      </c>
      <c r="H53" t="inlineStr">
        <is>
          <t>n-D18/L8-BO</t>
        </is>
      </c>
      <c r="I53" s="2" t="b">
        <v>0</v>
      </c>
      <c r="J53">
        <f>HYPERLINK("https://doi.org/10.1007/s40843-025-3793-9","Ma (2026)")</f>
        <v/>
      </c>
      <c r="K53" s="2" t="b">
        <v>0</v>
      </c>
      <c r="L53" s="2" t="b">
        <v>0</v>
      </c>
      <c r="M53" s="2" t="b">
        <v>0</v>
      </c>
      <c r="N53" s="2" t="b">
        <v>0</v>
      </c>
    </row>
    <row r="54">
      <c r="A54" s="1" t="n">
        <v>2103</v>
      </c>
      <c r="B54" t="inlineStr">
        <is>
          <t>Organic</t>
        </is>
      </c>
      <c r="C54" s="2" t="n">
        <v>1.45</v>
      </c>
      <c r="D54" s="2" t="n">
        <v>19.971</v>
      </c>
      <c r="E54" s="1" t="n">
        <v>915</v>
      </c>
      <c r="F54" s="2" t="n">
        <v>27.12</v>
      </c>
      <c r="G54" s="2" t="n">
        <v>80.48</v>
      </c>
      <c r="H54" t="inlineStr">
        <is>
          <t>D18:L8-BO+TCB</t>
        </is>
      </c>
      <c r="I54" s="2" t="b">
        <v>0</v>
      </c>
      <c r="J54">
        <f>HYPERLINK("https://doi.org/10.1021/jacs.5c13145","Jiang (2025)")</f>
        <v/>
      </c>
      <c r="K54" s="2" t="b">
        <v>0</v>
      </c>
      <c r="L54" s="2" t="b">
        <v>0</v>
      </c>
      <c r="M54" s="2" t="b">
        <v>0</v>
      </c>
      <c r="N54" s="2" t="b">
        <v>0</v>
      </c>
    </row>
    <row r="55">
      <c r="A55" s="1" t="n">
        <v>2136</v>
      </c>
      <c r="B55" t="inlineStr">
        <is>
          <t>Organic</t>
        </is>
      </c>
      <c r="C55" s="2" t="n">
        <v>1.45</v>
      </c>
      <c r="D55" s="2" t="n">
        <v>20.048</v>
      </c>
      <c r="E55" s="1" t="n">
        <v>920</v>
      </c>
      <c r="F55" s="2" t="n">
        <v>26.64</v>
      </c>
      <c r="G55" s="2" t="n">
        <v>81.8</v>
      </c>
      <c r="H55" t="inlineStr">
        <is>
          <t>PM6:a-Th2Br</t>
        </is>
      </c>
      <c r="I55" s="2" t="b">
        <v>1</v>
      </c>
      <c r="J55">
        <f>HYPERLINK("https://doi.org/10.1021/jacs.5c13302","Wang (2025)")</f>
        <v/>
      </c>
      <c r="K55" s="2" t="b">
        <v>0</v>
      </c>
      <c r="L55" s="2" t="b">
        <v>0</v>
      </c>
      <c r="M55" s="2" t="b">
        <v>0</v>
      </c>
      <c r="N55" s="2" t="b">
        <v>0</v>
      </c>
    </row>
    <row r="56">
      <c r="A56" s="1" t="n">
        <v>2144</v>
      </c>
      <c r="B56" t="inlineStr">
        <is>
          <t>Organic</t>
        </is>
      </c>
      <c r="C56" s="2" t="n">
        <v>1.45</v>
      </c>
      <c r="D56" s="2" t="n">
        <v>20.4</v>
      </c>
      <c r="E56" s="1" t="n">
        <v>910</v>
      </c>
      <c r="F56" s="2" t="n">
        <v>27.28</v>
      </c>
      <c r="G56" s="2" t="n">
        <v>82.18000000000001</v>
      </c>
      <c r="H56" t="inlineStr">
        <is>
          <t>D18:PM6-OH5%:L8-BO</t>
        </is>
      </c>
      <c r="I56" s="2" t="b">
        <v>0</v>
      </c>
      <c r="J56">
        <f>HYPERLINK("https://doi.org/10.1002/anie.202524211","Gao (2026)")</f>
        <v/>
      </c>
      <c r="K56" s="2" t="b">
        <v>0</v>
      </c>
      <c r="L56" s="2" t="b">
        <v>0</v>
      </c>
      <c r="M56" s="2" t="b">
        <v>0</v>
      </c>
      <c r="N56" s="2" t="b">
        <v>0</v>
      </c>
    </row>
    <row r="57">
      <c r="A57" s="1" t="n">
        <v>2148</v>
      </c>
      <c r="B57" t="inlineStr">
        <is>
          <t>Organic</t>
        </is>
      </c>
      <c r="C57" s="2" t="n">
        <v>1.45</v>
      </c>
      <c r="D57" s="2" t="n">
        <v>20.324</v>
      </c>
      <c r="E57" s="1" t="n">
        <v>932</v>
      </c>
      <c r="F57" s="2" t="n">
        <v>26.79</v>
      </c>
      <c r="G57" s="2" t="n">
        <v>81.40000000000001</v>
      </c>
      <c r="H57" t="inlineStr">
        <is>
          <t>D18:L8-BO:C6</t>
        </is>
      </c>
      <c r="I57" s="2" t="b">
        <v>0</v>
      </c>
      <c r="J57">
        <f>HYPERLINK("https://doi.org/10.1002/anie.202524002","Jiang (2026)")</f>
        <v/>
      </c>
      <c r="K57" s="2" t="b">
        <v>0</v>
      </c>
      <c r="L57" s="2" t="b">
        <v>0</v>
      </c>
      <c r="M57" s="2" t="b">
        <v>0</v>
      </c>
      <c r="N57" s="2" t="b">
        <v>0</v>
      </c>
    </row>
    <row r="58">
      <c r="A58" s="1" t="n">
        <v>2149</v>
      </c>
      <c r="B58" t="inlineStr">
        <is>
          <t>Organic</t>
        </is>
      </c>
      <c r="C58" s="2" t="n">
        <v>1.45</v>
      </c>
      <c r="D58" s="2" t="n">
        <v>20.85</v>
      </c>
      <c r="E58" s="1" t="n">
        <v>932</v>
      </c>
      <c r="F58" s="2" t="n">
        <v>27.42</v>
      </c>
      <c r="G58" s="2" t="n">
        <v>81.59999999999999</v>
      </c>
      <c r="H58" t="inlineStr">
        <is>
          <t>D18:L8-BO:DY-TXT</t>
        </is>
      </c>
      <c r="I58" s="2" t="b">
        <v>0</v>
      </c>
      <c r="J58">
        <f>HYPERLINK("https://doi.org/10.1002/anie.202524341","Guo (2026)")</f>
        <v/>
      </c>
      <c r="K58" s="2" t="b">
        <v>0</v>
      </c>
      <c r="L58" s="2" t="b">
        <v>0</v>
      </c>
      <c r="M58" s="2" t="b">
        <v>0</v>
      </c>
      <c r="N58" s="2" t="b">
        <v>0</v>
      </c>
    </row>
    <row r="59">
      <c r="A59" s="1" t="n">
        <v>2165</v>
      </c>
      <c r="B59" t="inlineStr">
        <is>
          <t>Organic</t>
        </is>
      </c>
      <c r="C59" s="2" t="n">
        <v>1.45</v>
      </c>
      <c r="D59" s="2" t="n">
        <v>20.239</v>
      </c>
      <c r="E59" s="1" t="n">
        <v>920</v>
      </c>
      <c r="F59" s="2" t="n">
        <v>26.72</v>
      </c>
      <c r="G59" s="2" t="n">
        <v>82.33</v>
      </c>
      <c r="H59" t="inlineStr">
        <is>
          <t>D18:L8-BO:TQX-IC</t>
        </is>
      </c>
      <c r="I59" s="2" t="b">
        <v>0</v>
      </c>
      <c r="J59">
        <f>HYPERLINK("https://doi.org/10.1002/anie.202522982","Wu (2026)")</f>
        <v/>
      </c>
      <c r="K59" s="2" t="b">
        <v>0</v>
      </c>
      <c r="L59" s="2" t="b">
        <v>0</v>
      </c>
      <c r="M59" s="2" t="b">
        <v>0</v>
      </c>
      <c r="N59" s="2" t="b">
        <v>0</v>
      </c>
    </row>
    <row r="60">
      <c r="A60" s="1" t="n">
        <v>2228</v>
      </c>
      <c r="B60" t="inlineStr">
        <is>
          <t>Organic</t>
        </is>
      </c>
      <c r="C60" s="2" t="n">
        <v>1.45</v>
      </c>
      <c r="D60" s="2" t="n">
        <v>20.5</v>
      </c>
      <c r="E60" s="1" t="n">
        <v>924</v>
      </c>
      <c r="F60" s="2" t="n">
        <v>26.9</v>
      </c>
      <c r="G60" s="2" t="n">
        <v>82.3</v>
      </c>
      <c r="H60" t="inlineStr">
        <is>
          <t>D18+F4TCNQ / L8-BO/DMBI</t>
        </is>
      </c>
      <c r="I60" s="2" t="b">
        <v>0</v>
      </c>
      <c r="J60">
        <f>HYPERLINK("https://doi.org/10.1002/anie.202521265","Yin (2026)")</f>
        <v/>
      </c>
      <c r="K60" s="2" t="b">
        <v>0</v>
      </c>
      <c r="L60" s="2" t="b">
        <v>0</v>
      </c>
      <c r="M60" s="2" t="b">
        <v>0</v>
      </c>
      <c r="N60" s="2" t="b">
        <v>0</v>
      </c>
    </row>
    <row r="61">
      <c r="A61" s="1" t="n">
        <v>1919</v>
      </c>
      <c r="B61" t="inlineStr">
        <is>
          <t>Organic</t>
        </is>
      </c>
      <c r="C61" s="2" t="n">
        <v>1.46</v>
      </c>
      <c r="D61" s="2" t="n">
        <v>20.1</v>
      </c>
      <c r="E61" s="1" t="n">
        <v>891</v>
      </c>
      <c r="F61" s="2" t="n">
        <v>27.5</v>
      </c>
      <c r="G61" s="2" t="n">
        <v>81.90000000000001</v>
      </c>
      <c r="H61" t="inlineStr">
        <is>
          <t>PM6:L8-BO:C8-BTBT</t>
        </is>
      </c>
      <c r="I61" s="2" t="b">
        <v>0</v>
      </c>
      <c r="J61">
        <f>HYPERLINK("https://doi.org/10.1002/aenm.202504947","Zhao (2025)")</f>
        <v/>
      </c>
      <c r="K61" s="2" t="b">
        <v>0</v>
      </c>
      <c r="L61" s="2" t="b">
        <v>0</v>
      </c>
      <c r="M61" s="2" t="b">
        <v>0</v>
      </c>
      <c r="N61" s="2" t="b">
        <v>0</v>
      </c>
    </row>
    <row r="62">
      <c r="A62" s="1" t="n">
        <v>2001</v>
      </c>
      <c r="B62" t="inlineStr">
        <is>
          <t>Organic</t>
        </is>
      </c>
      <c r="C62" s="2" t="n">
        <v>1.46</v>
      </c>
      <c r="D62" s="2" t="n">
        <v>20.52</v>
      </c>
      <c r="E62" s="1" t="n">
        <v>918</v>
      </c>
      <c r="F62" s="2" t="n">
        <v>27.5</v>
      </c>
      <c r="G62" s="2" t="n">
        <v>81.3</v>
      </c>
      <c r="H62" t="inlineStr">
        <is>
          <t>D18/L8-BO:PtHD</t>
        </is>
      </c>
      <c r="I62" s="2" t="b">
        <v>1</v>
      </c>
      <c r="J62">
        <f>HYPERLINK("https://doi.org/10.1002/adma.202520639","Xu (2026)")</f>
        <v/>
      </c>
      <c r="K62" s="2" t="b">
        <v>0</v>
      </c>
      <c r="L62" s="2" t="b">
        <v>0</v>
      </c>
      <c r="M62" s="2" t="b">
        <v>0</v>
      </c>
      <c r="N62" s="2" t="b">
        <v>0</v>
      </c>
    </row>
    <row r="63">
      <c r="A63" s="1" t="n">
        <v>2002</v>
      </c>
      <c r="B63" t="inlineStr">
        <is>
          <t>Organic</t>
        </is>
      </c>
      <c r="C63" s="2" t="n">
        <v>1.46</v>
      </c>
      <c r="D63" s="2" t="n">
        <v>20.6</v>
      </c>
      <c r="E63" s="1" t="n">
        <v>930</v>
      </c>
      <c r="F63" s="2" t="n">
        <v>27.1</v>
      </c>
      <c r="G63" s="2" t="n">
        <v>81.8</v>
      </c>
      <c r="H63" t="inlineStr">
        <is>
          <t>PM6 : L8-BO : L8-BO-F</t>
        </is>
      </c>
      <c r="I63" s="2" t="b">
        <v>0</v>
      </c>
      <c r="J63">
        <f>HYPERLINK("https://doi.org/10.1002/adma.202520162","Song (2026)")</f>
        <v/>
      </c>
      <c r="K63" s="2" t="b">
        <v>0</v>
      </c>
      <c r="L63" s="2" t="b">
        <v>0</v>
      </c>
      <c r="M63" s="2" t="b">
        <v>0</v>
      </c>
      <c r="N63" s="2" t="b">
        <v>0</v>
      </c>
    </row>
    <row r="64">
      <c r="A64" s="1" t="n">
        <v>1925</v>
      </c>
      <c r="B64" t="inlineStr">
        <is>
          <t>Perovskite</t>
        </is>
      </c>
      <c r="C64" s="2" t="n">
        <v>1.26</v>
      </c>
      <c r="D64" s="2" t="n">
        <v>24.01</v>
      </c>
      <c r="E64" s="1" t="n">
        <v>868</v>
      </c>
      <c r="F64" s="2" t="n">
        <v>33.68</v>
      </c>
      <c r="G64" s="2" t="n">
        <v>82.13</v>
      </c>
      <c r="H64" t="inlineStr">
        <is>
          <t xml:space="preserve"> perovskite</t>
        </is>
      </c>
      <c r="I64" s="2" t="b">
        <v>0</v>
      </c>
      <c r="J64">
        <f>HYPERLINK("https://doi.org/10.1002/adma.202510763","He (2026)")</f>
        <v/>
      </c>
      <c r="K64" s="2" t="b">
        <v>0</v>
      </c>
      <c r="L64" s="2" t="b">
        <v>0</v>
      </c>
      <c r="M64" s="2" t="b">
        <v>0</v>
      </c>
      <c r="N64" s="2" t="b">
        <v>0</v>
      </c>
    </row>
    <row r="65">
      <c r="A65" s="1" t="n">
        <v>2131</v>
      </c>
      <c r="B65" t="inlineStr">
        <is>
          <t>Perovskite</t>
        </is>
      </c>
      <c r="C65" s="2" t="n">
        <v>1.26</v>
      </c>
      <c r="D65" s="2" t="n">
        <v>23.36</v>
      </c>
      <c r="E65" s="1" t="n">
        <v>880</v>
      </c>
      <c r="F65" s="2" t="n">
        <v>33.02</v>
      </c>
      <c r="G65" s="2" t="n">
        <v>80.39</v>
      </c>
      <c r="H65" t="inlineStr">
        <is>
          <t>Sn–Pb Perovskite</t>
        </is>
      </c>
      <c r="I65" s="2" t="b">
        <v>0</v>
      </c>
      <c r="J65">
        <f>HYPERLINK("https://doi.org/10.1002/aenm.70910","Huang (2026)")</f>
        <v/>
      </c>
      <c r="K65" s="2" t="b">
        <v>0</v>
      </c>
      <c r="L65" s="2" t="b">
        <v>0</v>
      </c>
      <c r="M65" s="2" t="b">
        <v>0</v>
      </c>
      <c r="N65" s="2" t="b">
        <v>0</v>
      </c>
    </row>
    <row r="66">
      <c r="A66" s="1" t="n">
        <v>2152</v>
      </c>
      <c r="B66" t="inlineStr">
        <is>
          <t>Perovskite</t>
        </is>
      </c>
      <c r="C66" s="2" t="n">
        <v>1.26</v>
      </c>
      <c r="D66" s="2" t="n">
        <v>23.93</v>
      </c>
      <c r="E66" s="1" t="n">
        <v>882</v>
      </c>
      <c r="F66" s="2" t="n">
        <v>33.46</v>
      </c>
      <c r="G66" s="2" t="n">
        <v>81.09</v>
      </c>
      <c r="H66" t="inlineStr">
        <is>
          <t>FA0.6MA0.3Cs0.1Sn0.5Pb0.5I3</t>
        </is>
      </c>
      <c r="I66" s="2" t="b">
        <v>0</v>
      </c>
      <c r="J66">
        <f>HYPERLINK("https://doi.org/10.1002/aenm.70922","Li (2026)")</f>
        <v/>
      </c>
      <c r="K66" s="2" t="b">
        <v>0</v>
      </c>
      <c r="L66" s="2" t="b">
        <v>0</v>
      </c>
      <c r="M66" s="2" t="b">
        <v>0</v>
      </c>
      <c r="N66" s="2" t="b">
        <v>0</v>
      </c>
    </row>
    <row r="67">
      <c r="A67" s="1" t="n">
        <v>2041</v>
      </c>
      <c r="B67" t="inlineStr">
        <is>
          <t>Perovskite</t>
        </is>
      </c>
      <c r="C67" s="2" t="n">
        <v>1.27</v>
      </c>
      <c r="D67" s="2" t="n">
        <v>24.07</v>
      </c>
      <c r="E67" s="1" t="n">
        <v>884</v>
      </c>
      <c r="F67" s="2" t="n">
        <v>33.5</v>
      </c>
      <c r="G67" s="2" t="n">
        <v>81.3</v>
      </c>
      <c r="H67" t="inlineStr">
        <is>
          <t>Perovskite</t>
        </is>
      </c>
      <c r="I67" s="2" t="b">
        <v>0</v>
      </c>
      <c r="J67">
        <f>HYPERLINK("https://doi.org/10.1038/s41467-025-65445-0","Yuan (2026)")</f>
        <v/>
      </c>
      <c r="K67" s="2" t="b">
        <v>0</v>
      </c>
      <c r="L67" s="2" t="b">
        <v>0</v>
      </c>
      <c r="M67" s="2" t="b">
        <v>0</v>
      </c>
      <c r="N67" s="2" t="b">
        <v>0</v>
      </c>
    </row>
    <row r="68">
      <c r="A68" s="1" t="n">
        <v>2060</v>
      </c>
      <c r="B68" t="inlineStr">
        <is>
          <t>Perovskite</t>
        </is>
      </c>
      <c r="C68" s="2" t="n">
        <v>1.43</v>
      </c>
      <c r="D68" s="2" t="n">
        <v>18.37</v>
      </c>
      <c r="E68" s="1" t="n">
        <v>864</v>
      </c>
      <c r="F68" s="2" t="n">
        <v>27.88</v>
      </c>
      <c r="G68" s="2" t="n">
        <v>76</v>
      </c>
      <c r="H68" t="inlineStr">
        <is>
          <t>Cs0.15FA0.8Rb0.05Sn0.25Pb0.75I2.5Br0.5</t>
        </is>
      </c>
      <c r="I68" s="2" t="b">
        <v>0</v>
      </c>
      <c r="J68">
        <f>HYPERLINK("https://doi.org/10.1021/acsenergylett.5c01900","Pradhan (2025)")</f>
        <v/>
      </c>
      <c r="K68" s="2" t="b">
        <v>0</v>
      </c>
      <c r="L68" s="2" t="b">
        <v>0</v>
      </c>
      <c r="M68" s="2" t="b">
        <v>0</v>
      </c>
      <c r="N68" s="2" t="b">
        <v>0</v>
      </c>
    </row>
    <row r="69">
      <c r="A69" s="1" t="n">
        <v>2160</v>
      </c>
      <c r="B69" t="inlineStr">
        <is>
          <t>Perovskite</t>
        </is>
      </c>
      <c r="C69" s="2" t="n">
        <v>1.43</v>
      </c>
      <c r="D69" s="2" t="n">
        <v>27.18</v>
      </c>
      <c r="E69" s="1" t="n">
        <v>1169</v>
      </c>
      <c r="F69" s="2" t="n">
        <v>28.45</v>
      </c>
      <c r="G69" s="2" t="n">
        <v>81.7</v>
      </c>
      <c r="H69" t="inlineStr">
        <is>
          <t>Cs0.05FA0.87MA0.08PbI2.85Br0.15/PM1:Y7:PC61BM</t>
        </is>
      </c>
      <c r="I69" s="2" t="b">
        <v>1</v>
      </c>
      <c r="J69">
        <f>HYPERLINK("https://doi.org/10.1038/s41560-026-02071-0","Lee (2026)")</f>
        <v/>
      </c>
      <c r="K69" s="2" t="b">
        <v>0</v>
      </c>
      <c r="L69" s="2" t="b">
        <v>0</v>
      </c>
      <c r="M69" s="2" t="b">
        <v>0</v>
      </c>
      <c r="N69" s="2" t="b">
        <v>0</v>
      </c>
    </row>
    <row r="70">
      <c r="A70" s="1" t="n">
        <v>1901</v>
      </c>
      <c r="B70" t="inlineStr">
        <is>
          <t>Perovskite</t>
        </is>
      </c>
      <c r="C70" s="2" t="n">
        <v>1.45</v>
      </c>
      <c r="D70" s="2" t="n">
        <v>17.89</v>
      </c>
      <c r="E70" s="1" t="n">
        <v>990</v>
      </c>
      <c r="F70" s="2" t="n">
        <v>22.48</v>
      </c>
      <c r="G70" s="2" t="n">
        <v>80.66</v>
      </c>
      <c r="H70" t="inlineStr">
        <is>
          <t>FA0.9PEA0.1SnI3</t>
        </is>
      </c>
      <c r="I70" s="2" t="b">
        <v>1</v>
      </c>
      <c r="J70">
        <f>HYPERLINK("https://doi.org/10.1038/s41586-025-09724-2","Li (2025)")</f>
        <v/>
      </c>
      <c r="K70" s="2" t="b">
        <v>0</v>
      </c>
      <c r="L70" s="2" t="b">
        <v>0</v>
      </c>
      <c r="M70" s="2" t="b">
        <v>0</v>
      </c>
      <c r="N70" s="2" t="b">
        <v>0</v>
      </c>
    </row>
    <row r="71">
      <c r="A71" s="1" t="n">
        <v>2169</v>
      </c>
      <c r="B71" t="inlineStr">
        <is>
          <t>Perovskite</t>
        </is>
      </c>
      <c r="C71" s="2" t="n">
        <v>1.49</v>
      </c>
      <c r="D71" s="2" t="n">
        <v>15.11</v>
      </c>
      <c r="E71" s="1" t="n">
        <v>970</v>
      </c>
      <c r="F71" s="2" t="n">
        <v>22.18</v>
      </c>
      <c r="G71" s="2" t="n">
        <v>70.06</v>
      </c>
      <c r="H71" t="inlineStr">
        <is>
          <t>FASnI3</t>
        </is>
      </c>
      <c r="I71" s="2" t="b">
        <v>0</v>
      </c>
      <c r="J71">
        <f>HYPERLINK("https://doi.org/10.1002/anie.202515860","Yang (2026)")</f>
        <v/>
      </c>
      <c r="K71" s="2" t="b">
        <v>0</v>
      </c>
      <c r="L71" s="2" t="b">
        <v>0</v>
      </c>
      <c r="M71" s="2" t="b">
        <v>0</v>
      </c>
      <c r="N71" s="2" t="b">
        <v>0</v>
      </c>
    </row>
    <row r="72">
      <c r="A72" s="1" t="n">
        <v>2172</v>
      </c>
      <c r="B72" t="inlineStr">
        <is>
          <t>Perovskite</t>
        </is>
      </c>
      <c r="C72" s="2" t="n">
        <v>1.5</v>
      </c>
      <c r="D72" s="2" t="n">
        <v>26.533</v>
      </c>
      <c r="E72" s="1" t="n">
        <v>1197</v>
      </c>
      <c r="F72" s="2" t="n">
        <v>26.31</v>
      </c>
      <c r="G72" s="2" t="n">
        <v>84.25</v>
      </c>
      <c r="H72" t="inlineStr">
        <is>
          <t>Cs0.01(FA0.97MA0.03)0.99Pb(I0.97Br0.03)</t>
        </is>
      </c>
      <c r="I72" s="2" t="b">
        <v>0</v>
      </c>
      <c r="J72">
        <f>HYPERLINK("https://doi.org/10.1002/anie.202523043","Yang (2026)")</f>
        <v/>
      </c>
      <c r="K72" s="2" t="b">
        <v>0</v>
      </c>
      <c r="L72" s="2" t="b">
        <v>0</v>
      </c>
      <c r="M72" s="2" t="b">
        <v>0</v>
      </c>
      <c r="N72" s="2" t="b">
        <v>0</v>
      </c>
    </row>
    <row r="73">
      <c r="A73" s="1" t="n">
        <v>1928</v>
      </c>
      <c r="B73" t="inlineStr">
        <is>
          <t>Perovskite</t>
        </is>
      </c>
      <c r="C73" s="2" t="n">
        <v>1.52</v>
      </c>
      <c r="D73" s="2" t="n">
        <v>26.07</v>
      </c>
      <c r="E73" s="1" t="n">
        <v>1179</v>
      </c>
      <c r="F73" s="2" t="n">
        <v>26.44</v>
      </c>
      <c r="G73" s="2" t="n">
        <v>83.62</v>
      </c>
      <c r="H73" t="inlineStr">
        <is>
          <t>FAPbI3</t>
        </is>
      </c>
      <c r="I73" s="2" t="b">
        <v>0</v>
      </c>
      <c r="J73">
        <f>HYPERLINK("https://doi.org/10.1002/adma.202513151","Liao (2026)")</f>
        <v/>
      </c>
      <c r="K73" s="2" t="b">
        <v>0</v>
      </c>
      <c r="L73" s="2" t="b">
        <v>0</v>
      </c>
      <c r="M73" s="2" t="b">
        <v>0</v>
      </c>
      <c r="N73" s="2" t="b">
        <v>0</v>
      </c>
    </row>
    <row r="74">
      <c r="A74" s="1" t="n">
        <v>1973</v>
      </c>
      <c r="B74" t="inlineStr">
        <is>
          <t>Perovskite</t>
        </is>
      </c>
      <c r="C74" s="2" t="n">
        <v>1.52</v>
      </c>
      <c r="D74" s="2" t="n">
        <v>26.1</v>
      </c>
      <c r="E74" s="1" t="n">
        <v>1180</v>
      </c>
      <c r="F74" s="2" t="n">
        <v>26</v>
      </c>
      <c r="G74" s="2" t="n">
        <v>85</v>
      </c>
      <c r="H74" t="inlineStr">
        <is>
          <t>(AI)2PbI4</t>
        </is>
      </c>
      <c r="I74" s="2" t="b">
        <v>0</v>
      </c>
      <c r="J74">
        <f>HYPERLINK("https://doi.org/10.1002/aenm.202504572","Sun (2026)")</f>
        <v/>
      </c>
      <c r="K74" s="2" t="b">
        <v>0</v>
      </c>
      <c r="L74" s="2" t="b">
        <v>0</v>
      </c>
      <c r="M74" s="2" t="b">
        <v>0</v>
      </c>
      <c r="N74" s="2" t="b">
        <v>0</v>
      </c>
    </row>
    <row r="75">
      <c r="A75" s="1" t="n">
        <v>2003</v>
      </c>
      <c r="B75" t="inlineStr">
        <is>
          <t>Perovskite</t>
        </is>
      </c>
      <c r="C75" s="2" t="n">
        <v>1.52</v>
      </c>
      <c r="D75" s="2" t="n">
        <v>26.6</v>
      </c>
      <c r="E75" s="1" t="n">
        <v>1200</v>
      </c>
      <c r="F75" s="2" t="n">
        <v>26.4</v>
      </c>
      <c r="G75" s="2" t="n">
        <v>84</v>
      </c>
      <c r="H75" t="inlineStr">
        <is>
          <t>FAPbI3</t>
        </is>
      </c>
      <c r="I75" s="2" t="b">
        <v>1</v>
      </c>
      <c r="J75">
        <f>HYPERLINK("https://doi.org/10.1126/science.aea8228","Hu (2026)")</f>
        <v/>
      </c>
      <c r="K75" s="2" t="b">
        <v>0</v>
      </c>
      <c r="L75" s="2" t="b">
        <v>0</v>
      </c>
      <c r="M75" s="2" t="b">
        <v>0</v>
      </c>
      <c r="N75" s="2" t="b">
        <v>0</v>
      </c>
    </row>
    <row r="76">
      <c r="A76" s="1" t="n">
        <v>2056</v>
      </c>
      <c r="B76" t="inlineStr">
        <is>
          <t>Perovskite</t>
        </is>
      </c>
      <c r="C76" s="2" t="n">
        <v>1.52</v>
      </c>
      <c r="D76" s="2" t="n">
        <v>27.2</v>
      </c>
      <c r="E76" s="1" t="n">
        <v>1190</v>
      </c>
      <c r="F76" s="2" t="n">
        <v>26.65</v>
      </c>
      <c r="G76" s="2" t="n">
        <v>85.7</v>
      </c>
      <c r="H76" t="inlineStr">
        <is>
          <t>FAPbI3-based perovskite</t>
        </is>
      </c>
      <c r="I76" s="2" t="b">
        <v>1</v>
      </c>
      <c r="J76">
        <f>HYPERLINK("https://doi.org/10.1038/s41560-026-02024-7","Li (2026)")</f>
        <v/>
      </c>
      <c r="K76" s="2" t="b">
        <v>0</v>
      </c>
      <c r="L76" s="2" t="b">
        <v>0</v>
      </c>
      <c r="M76" s="2" t="b">
        <v>0</v>
      </c>
      <c r="N76" s="2" t="b">
        <v>0</v>
      </c>
    </row>
    <row r="77">
      <c r="A77" s="1" t="n">
        <v>2057</v>
      </c>
      <c r="B77" t="inlineStr">
        <is>
          <t>Perovskite</t>
        </is>
      </c>
      <c r="C77" s="2" t="n">
        <v>1.52</v>
      </c>
      <c r="D77" s="2" t="n">
        <v>26.25</v>
      </c>
      <c r="E77" s="1" t="n">
        <v>1183</v>
      </c>
      <c r="F77" s="2" t="n">
        <v>26.4</v>
      </c>
      <c r="G77" s="2" t="n">
        <v>84.05</v>
      </c>
      <c r="H77" t="inlineStr">
        <is>
          <t>FAPbI3-based perovskite</t>
        </is>
      </c>
      <c r="I77" s="2" t="b">
        <v>1</v>
      </c>
      <c r="J77">
        <f>HYPERLINK("https://doi.org/10.1038/s41560-026-02027-4","Lee (2026)")</f>
        <v/>
      </c>
      <c r="K77" s="2" t="b">
        <v>0</v>
      </c>
      <c r="L77" s="2" t="b">
        <v>0</v>
      </c>
      <c r="M77" s="2" t="b">
        <v>0</v>
      </c>
      <c r="N77" s="2" t="b">
        <v>0</v>
      </c>
    </row>
    <row r="78">
      <c r="A78" s="1" t="n">
        <v>2140</v>
      </c>
      <c r="B78" t="inlineStr">
        <is>
          <t>Perovskite</t>
        </is>
      </c>
      <c r="C78" s="2" t="n">
        <v>1.52</v>
      </c>
      <c r="D78" s="2" t="n">
        <v>26.88</v>
      </c>
      <c r="E78" s="1" t="n">
        <v>1188</v>
      </c>
      <c r="F78" s="2" t="n">
        <v>26.17</v>
      </c>
      <c r="G78" s="2" t="n">
        <v>86.45999999999999</v>
      </c>
      <c r="H78" t="inlineStr">
        <is>
          <t>Rb0.03Cs0.05FA0.90MA0.05PbI3</t>
        </is>
      </c>
      <c r="I78" s="2" t="b">
        <v>0</v>
      </c>
      <c r="J78">
        <f>HYPERLINK("https://doi.org/10.1002/anie.202524806","Yao (2026)")</f>
        <v/>
      </c>
      <c r="K78" s="2" t="b">
        <v>0</v>
      </c>
      <c r="L78" s="2" t="b">
        <v>0</v>
      </c>
      <c r="M78" s="2" t="b">
        <v>0</v>
      </c>
      <c r="N78" s="2" t="b">
        <v>0</v>
      </c>
    </row>
    <row r="79">
      <c r="A79" s="1" t="n">
        <v>2157</v>
      </c>
      <c r="B79" t="inlineStr">
        <is>
          <t>Perovskite</t>
        </is>
      </c>
      <c r="C79" s="2" t="n">
        <v>1.52</v>
      </c>
      <c r="D79" s="2" t="n">
        <v>26.52</v>
      </c>
      <c r="E79" s="1" t="n">
        <v>1186</v>
      </c>
      <c r="F79" s="2" t="n">
        <v>26.38</v>
      </c>
      <c r="G79" s="2" t="n">
        <v>84.62</v>
      </c>
      <c r="H79" t="inlineStr">
        <is>
          <t>FA0.95Cs0.05PbI3</t>
        </is>
      </c>
      <c r="I79" s="2" t="b">
        <v>1</v>
      </c>
      <c r="J79">
        <f>HYPERLINK("https://doi.org/10.1002/aenm.70966","Wei (2026)")</f>
        <v/>
      </c>
      <c r="K79" s="2" t="b">
        <v>0</v>
      </c>
      <c r="L79" s="2" t="b">
        <v>0</v>
      </c>
      <c r="M79" s="2" t="b">
        <v>0</v>
      </c>
      <c r="N79" s="2" t="b">
        <v>0</v>
      </c>
    </row>
    <row r="80">
      <c r="A80" s="1" t="n">
        <v>2163</v>
      </c>
      <c r="B80" t="inlineStr">
        <is>
          <t>Perovskite</t>
        </is>
      </c>
      <c r="C80" s="2" t="n">
        <v>1.52</v>
      </c>
      <c r="D80" s="2" t="n">
        <v>27.39</v>
      </c>
      <c r="E80" s="1" t="n">
        <v>1214</v>
      </c>
      <c r="F80" s="2" t="n">
        <v>26.4</v>
      </c>
      <c r="G80" s="2" t="n">
        <v>85.45999999999999</v>
      </c>
      <c r="H80" t="inlineStr">
        <is>
          <t>FACsPbI3</t>
        </is>
      </c>
      <c r="I80" s="2" t="b">
        <v>1</v>
      </c>
      <c r="J80">
        <f>HYPERLINK("https://doi.org/10.1038/s41586-026-10587-4","Wang (2026)")</f>
        <v/>
      </c>
      <c r="K80" s="2" t="b">
        <v>0</v>
      </c>
      <c r="L80" s="2" t="b">
        <v>0</v>
      </c>
      <c r="M80" s="2" t="b">
        <v>0</v>
      </c>
      <c r="N80" s="2" t="b">
        <v>0</v>
      </c>
    </row>
    <row r="81">
      <c r="A81" s="1" t="n">
        <v>2187</v>
      </c>
      <c r="B81" t="inlineStr">
        <is>
          <t>Perovskite</t>
        </is>
      </c>
      <c r="C81" s="2" t="n">
        <v>1.52</v>
      </c>
      <c r="D81" s="2" t="n">
        <v>26.19</v>
      </c>
      <c r="E81" s="1" t="n">
        <v>1168</v>
      </c>
      <c r="F81" s="2" t="n">
        <v>26.12</v>
      </c>
      <c r="G81" s="2" t="n">
        <v>85.83</v>
      </c>
      <c r="H81" t="inlineStr">
        <is>
          <t>Cs0.05FA0.85MA0.1PbI3</t>
        </is>
      </c>
      <c r="I81" s="2" t="b">
        <v>1</v>
      </c>
      <c r="J81">
        <f>HYPERLINK("https://doi.org/10.1038/s41467-026-72115-2","Yang (2026)")</f>
        <v/>
      </c>
      <c r="K81" s="2" t="b">
        <v>0</v>
      </c>
      <c r="L81" s="2" t="b">
        <v>0</v>
      </c>
      <c r="M81" s="2" t="b">
        <v>0</v>
      </c>
      <c r="N81" s="2" t="b">
        <v>0</v>
      </c>
    </row>
    <row r="82">
      <c r="A82" s="1" t="n">
        <v>1845</v>
      </c>
      <c r="B82" t="inlineStr">
        <is>
          <t>Perovskite</t>
        </is>
      </c>
      <c r="C82" s="2" t="n">
        <v>1.53</v>
      </c>
      <c r="D82" s="2" t="n">
        <v>26.14</v>
      </c>
      <c r="E82" s="1" t="n">
        <v>1170</v>
      </c>
      <c r="F82" s="2" t="n">
        <v>25.72</v>
      </c>
      <c r="G82" s="2" t="n">
        <v>86.87</v>
      </c>
      <c r="H82" t="inlineStr">
        <is>
          <t>FA0.95Cs0.05PbI3</t>
        </is>
      </c>
      <c r="I82" s="2" t="b">
        <v>0</v>
      </c>
      <c r="J82">
        <f>HYPERLINK("https://doi.org/10.1016/j.joule.2025.102105","Wang (2025)")</f>
        <v/>
      </c>
      <c r="K82" s="2" t="b">
        <v>0</v>
      </c>
      <c r="L82" s="2" t="b">
        <v>0</v>
      </c>
      <c r="M82" s="2" t="b">
        <v>0</v>
      </c>
      <c r="N82" s="2" t="b">
        <v>0</v>
      </c>
    </row>
    <row r="83">
      <c r="A83" s="1" t="n">
        <v>1859</v>
      </c>
      <c r="B83" t="inlineStr">
        <is>
          <t>Perovskite</t>
        </is>
      </c>
      <c r="C83" s="2" t="n">
        <v>1.53</v>
      </c>
      <c r="D83" s="2" t="n">
        <v>26.23</v>
      </c>
      <c r="E83" s="1" t="n">
        <v>1190</v>
      </c>
      <c r="F83" s="2" t="n">
        <v>25.98</v>
      </c>
      <c r="G83" s="2" t="n">
        <v>84.88</v>
      </c>
      <c r="H83" t="inlineStr">
        <is>
          <t>MAPbBr3</t>
        </is>
      </c>
      <c r="I83" s="2" t="b">
        <v>0</v>
      </c>
      <c r="J83">
        <f>HYPERLINK("https://doi.org/10.1002/aenm.202503666","Zhu (2025)")</f>
        <v/>
      </c>
      <c r="K83" s="2" t="b">
        <v>0</v>
      </c>
      <c r="L83" s="2" t="b">
        <v>0</v>
      </c>
      <c r="M83" s="2" t="b">
        <v>0</v>
      </c>
      <c r="N83" s="2" t="b">
        <v>0</v>
      </c>
    </row>
    <row r="84">
      <c r="A84" s="1" t="n">
        <v>1861</v>
      </c>
      <c r="B84" t="inlineStr">
        <is>
          <t>Perovskite</t>
        </is>
      </c>
      <c r="C84" s="2" t="n">
        <v>1.53</v>
      </c>
      <c r="D84" s="2" t="n">
        <v>26.59</v>
      </c>
      <c r="E84" s="1" t="n">
        <v>1182</v>
      </c>
      <c r="F84" s="2" t="n">
        <v>26.24</v>
      </c>
      <c r="G84" s="2" t="n">
        <v>85.73999999999999</v>
      </c>
      <c r="H84" t="inlineStr">
        <is>
          <t>FA0.85MA0.1Cs0.05PbI3</t>
        </is>
      </c>
      <c r="I84" s="2" t="b">
        <v>1</v>
      </c>
      <c r="J84">
        <f>HYPERLINK("https://doi.org/10.1002/adma.202514273","Gao (2026)")</f>
        <v/>
      </c>
      <c r="K84" s="2" t="b">
        <v>0</v>
      </c>
      <c r="L84" s="2" t="b">
        <v>0</v>
      </c>
      <c r="M84" s="2" t="b">
        <v>0</v>
      </c>
      <c r="N84" s="2" t="b">
        <v>0</v>
      </c>
    </row>
    <row r="85">
      <c r="A85" s="1" t="n">
        <v>1921</v>
      </c>
      <c r="B85" t="inlineStr">
        <is>
          <t>Perovskite</t>
        </is>
      </c>
      <c r="C85" s="2" t="n">
        <v>1.53</v>
      </c>
      <c r="D85" s="2" t="n">
        <v>26.61</v>
      </c>
      <c r="E85" s="1" t="n">
        <v>1189</v>
      </c>
      <c r="F85" s="2" t="n">
        <v>26.3</v>
      </c>
      <c r="G85" s="2" t="n">
        <v>85.09999999999999</v>
      </c>
      <c r="H85" t="inlineStr">
        <is>
          <t>FAPbI3</t>
        </is>
      </c>
      <c r="I85" s="2" t="b">
        <v>1</v>
      </c>
      <c r="J85">
        <f>HYPERLINK("https://doi.org/10.1002/aenm.202503780","Kim (2025)")</f>
        <v/>
      </c>
      <c r="K85" s="2" t="b">
        <v>0</v>
      </c>
      <c r="L85" s="2" t="b">
        <v>0</v>
      </c>
      <c r="M85" s="2" t="b">
        <v>0</v>
      </c>
      <c r="N85" s="2" t="b">
        <v>0</v>
      </c>
    </row>
    <row r="86">
      <c r="A86" s="1" t="n">
        <v>1929</v>
      </c>
      <c r="B86" t="inlineStr">
        <is>
          <t>Perovskite</t>
        </is>
      </c>
      <c r="C86" s="2" t="n">
        <v>1.53</v>
      </c>
      <c r="D86" s="2" t="n">
        <v>26.72</v>
      </c>
      <c r="E86" s="1" t="n">
        <v>1187</v>
      </c>
      <c r="F86" s="2" t="n">
        <v>25.87</v>
      </c>
      <c r="G86" s="2" t="n">
        <v>87.01000000000001</v>
      </c>
      <c r="H86" t="inlineStr">
        <is>
          <t>FA0.85MA0.1Cs0.05PbI3</t>
        </is>
      </c>
      <c r="I86" s="2" t="b">
        <v>1</v>
      </c>
      <c r="J86">
        <f>HYPERLINK("https://doi.org/10.1002/adma.202514623","Li (2026)")</f>
        <v/>
      </c>
      <c r="K86" s="2" t="b">
        <v>0</v>
      </c>
      <c r="L86" s="2" t="b">
        <v>0</v>
      </c>
      <c r="M86" s="2" t="b">
        <v>0</v>
      </c>
      <c r="N86" s="2" t="b">
        <v>0</v>
      </c>
    </row>
    <row r="87">
      <c r="A87" s="1" t="n">
        <v>1959</v>
      </c>
      <c r="B87" t="inlineStr">
        <is>
          <t>Perovskite</t>
        </is>
      </c>
      <c r="C87" s="2" t="n">
        <v>1.53</v>
      </c>
      <c r="D87" s="2" t="n">
        <v>27.02</v>
      </c>
      <c r="E87" s="1" t="n">
        <v>1197</v>
      </c>
      <c r="F87" s="2" t="n">
        <v>26.18</v>
      </c>
      <c r="G87" s="2" t="n">
        <v>86.17</v>
      </c>
      <c r="H87" t="inlineStr">
        <is>
          <t>Cs0.05FA0.9MA0.05PbI3</t>
        </is>
      </c>
      <c r="I87" s="2" t="b">
        <v>1</v>
      </c>
      <c r="J87">
        <f>HYPERLINK("https://doi.org/10.1038/s41566-025-01791-1","Li (2026)")</f>
        <v/>
      </c>
      <c r="K87" s="2" t="b">
        <v>0</v>
      </c>
      <c r="L87" s="2" t="b">
        <v>0</v>
      </c>
      <c r="M87" s="2" t="b">
        <v>0</v>
      </c>
      <c r="N87" s="2" t="b">
        <v>0</v>
      </c>
    </row>
    <row r="88">
      <c r="A88" s="1" t="n">
        <v>1975</v>
      </c>
      <c r="B88" t="inlineStr">
        <is>
          <t>Perovskite</t>
        </is>
      </c>
      <c r="C88" s="2" t="n">
        <v>1.53</v>
      </c>
      <c r="D88" s="2" t="n">
        <v>25.78</v>
      </c>
      <c r="E88" s="1" t="n">
        <v>1195</v>
      </c>
      <c r="F88" s="2" t="n">
        <v>25.7</v>
      </c>
      <c r="G88" s="2" t="n">
        <v>83.95</v>
      </c>
      <c r="H88" t="inlineStr">
        <is>
          <t>Cs0.05FA0.85MA0.10Pb(I0.97Br0.03)3</t>
        </is>
      </c>
      <c r="I88" s="2" t="b">
        <v>0</v>
      </c>
      <c r="J88">
        <f>HYPERLINK("https://doi.org/10.1002/adma.202511062","He (2026)")</f>
        <v/>
      </c>
      <c r="K88" s="2" t="b">
        <v>0</v>
      </c>
      <c r="L88" s="2" t="b">
        <v>0</v>
      </c>
      <c r="M88" s="2" t="b">
        <v>0</v>
      </c>
      <c r="N88" s="2" t="b">
        <v>0</v>
      </c>
    </row>
    <row r="89">
      <c r="A89" s="1" t="n">
        <v>1991</v>
      </c>
      <c r="B89" t="inlineStr">
        <is>
          <t>Perovskite</t>
        </is>
      </c>
      <c r="C89" s="2" t="n">
        <v>1.53</v>
      </c>
      <c r="D89" s="2" t="n">
        <v>26.7</v>
      </c>
      <c r="E89" s="1" t="n">
        <v>1181</v>
      </c>
      <c r="F89" s="2" t="n">
        <v>26.36</v>
      </c>
      <c r="G89" s="2" t="n">
        <v>85.8</v>
      </c>
      <c r="H89" t="inlineStr">
        <is>
          <t>Perovskite</t>
        </is>
      </c>
      <c r="I89" s="2" t="b">
        <v>1</v>
      </c>
      <c r="J89">
        <f>HYPERLINK("https://doi.org/10.1039/d5ee02667a","Yan (2025)")</f>
        <v/>
      </c>
      <c r="K89" s="2" t="b">
        <v>0</v>
      </c>
      <c r="L89" s="2" t="b">
        <v>0</v>
      </c>
      <c r="M89" s="2" t="b">
        <v>0</v>
      </c>
      <c r="N89" s="2" t="b">
        <v>0</v>
      </c>
    </row>
    <row r="90">
      <c r="A90" s="1" t="n">
        <v>1999</v>
      </c>
      <c r="B90" t="inlineStr">
        <is>
          <t>Perovskite</t>
        </is>
      </c>
      <c r="C90" s="2" t="n">
        <v>1.53</v>
      </c>
      <c r="D90" s="2" t="n">
        <v>26.4</v>
      </c>
      <c r="E90" s="1" t="n">
        <v>1185</v>
      </c>
      <c r="F90" s="2" t="n">
        <v>26.29</v>
      </c>
      <c r="G90" s="2" t="n">
        <v>84.75</v>
      </c>
      <c r="H90" t="inlineStr">
        <is>
          <t>FA0.95Cs0.05PbI3</t>
        </is>
      </c>
      <c r="I90" s="2" t="b">
        <v>0</v>
      </c>
      <c r="J90">
        <f>HYPERLINK("https://doi.org/10.1002/adma.202518260","Pan (2026)")</f>
        <v/>
      </c>
      <c r="K90" s="2" t="b">
        <v>0</v>
      </c>
      <c r="L90" s="2" t="b">
        <v>0</v>
      </c>
      <c r="M90" s="2" t="b">
        <v>0</v>
      </c>
      <c r="N90" s="2" t="b">
        <v>0</v>
      </c>
    </row>
    <row r="91">
      <c r="A91" s="1" t="n">
        <v>2013</v>
      </c>
      <c r="B91" t="inlineStr">
        <is>
          <t>Perovskite</t>
        </is>
      </c>
      <c r="C91" s="2" t="n">
        <v>1.53</v>
      </c>
      <c r="D91" s="2" t="n">
        <v>26.15</v>
      </c>
      <c r="E91" s="1" t="n">
        <v>1191</v>
      </c>
      <c r="F91" s="2" t="n">
        <v>25.58</v>
      </c>
      <c r="G91" s="2" t="n">
        <v>85.84999999999999</v>
      </c>
      <c r="H91" t="inlineStr">
        <is>
          <t>Perovskite</t>
        </is>
      </c>
      <c r="I91" s="2" t="b">
        <v>0</v>
      </c>
      <c r="J91">
        <f>HYPERLINK("https://doi.org/10.1002/adma.202518406","Li (2026)")</f>
        <v/>
      </c>
      <c r="K91" s="2" t="b">
        <v>0</v>
      </c>
      <c r="L91" s="2" t="b">
        <v>0</v>
      </c>
      <c r="M91" s="2" t="b">
        <v>0</v>
      </c>
      <c r="N91" s="2" t="b">
        <v>0</v>
      </c>
    </row>
    <row r="92">
      <c r="A92" s="1" t="n">
        <v>2016</v>
      </c>
      <c r="B92" t="inlineStr">
        <is>
          <t>Perovskite</t>
        </is>
      </c>
      <c r="C92" s="2" t="n">
        <v>1.53</v>
      </c>
      <c r="D92" s="2" t="n">
        <v>26.45</v>
      </c>
      <c r="E92" s="1" t="n">
        <v>1171</v>
      </c>
      <c r="F92" s="2" t="n">
        <v>26.2</v>
      </c>
      <c r="G92" s="2" t="n">
        <v>86.17</v>
      </c>
      <c r="H92" t="inlineStr">
        <is>
          <t>Perovskite</t>
        </is>
      </c>
      <c r="I92" s="2" t="b">
        <v>0</v>
      </c>
      <c r="J92">
        <f>HYPERLINK("https://doi.org/10.1039/d5ee06342f","Gao (2026)")</f>
        <v/>
      </c>
      <c r="K92" s="2" t="b">
        <v>0</v>
      </c>
      <c r="L92" s="2" t="b">
        <v>0</v>
      </c>
      <c r="M92" s="2" t="b">
        <v>0</v>
      </c>
      <c r="N92" s="2" t="b">
        <v>0</v>
      </c>
    </row>
    <row r="93">
      <c r="A93" s="1" t="n">
        <v>2050</v>
      </c>
      <c r="B93" t="inlineStr">
        <is>
          <t>Perovskite</t>
        </is>
      </c>
      <c r="C93" s="2" t="n">
        <v>1.53</v>
      </c>
      <c r="D93" s="2" t="n">
        <v>26.04</v>
      </c>
      <c r="E93" s="1" t="n">
        <v>1187</v>
      </c>
      <c r="F93" s="2" t="n">
        <v>26.544</v>
      </c>
      <c r="G93" s="2" t="n">
        <v>82.65000000000001</v>
      </c>
      <c r="H93" t="inlineStr">
        <is>
          <t>lead iodide perovskite</t>
        </is>
      </c>
      <c r="I93" s="2" t="b">
        <v>1</v>
      </c>
      <c r="J93">
        <f>HYPERLINK("https://doi.org/10.1038/s41560-026-01980-4","Zhao (2026)")</f>
        <v/>
      </c>
      <c r="K93" s="2" t="b">
        <v>0</v>
      </c>
      <c r="L93" s="2" t="b">
        <v>0</v>
      </c>
      <c r="M93" s="2" t="b">
        <v>0</v>
      </c>
      <c r="N93" s="2" t="b">
        <v>0</v>
      </c>
    </row>
    <row r="94">
      <c r="A94" s="1" t="n">
        <v>2055</v>
      </c>
      <c r="B94" t="inlineStr">
        <is>
          <t>Perovskite</t>
        </is>
      </c>
      <c r="C94" s="2" t="n">
        <v>1.53</v>
      </c>
      <c r="D94" s="2" t="n">
        <v>27.2</v>
      </c>
      <c r="E94" s="1" t="n">
        <v>1200</v>
      </c>
      <c r="F94" s="2" t="n">
        <v>26.4</v>
      </c>
      <c r="G94" s="2" t="n">
        <v>86</v>
      </c>
      <c r="H94" t="inlineStr">
        <is>
          <t>Cs/MA/FA lead iodide perovskite</t>
        </is>
      </c>
      <c r="I94" s="2" t="b">
        <v>1</v>
      </c>
      <c r="J94">
        <f>HYPERLINK("https://doi.org/10.1038/s41560-026-01993-z","Zhang (2026)")</f>
        <v/>
      </c>
      <c r="K94" s="2" t="b">
        <v>0</v>
      </c>
      <c r="L94" s="2" t="b">
        <v>0</v>
      </c>
      <c r="M94" s="2" t="b">
        <v>0</v>
      </c>
      <c r="N94" s="2" t="b">
        <v>0</v>
      </c>
    </row>
    <row r="95">
      <c r="A95" s="1" t="n">
        <v>2058</v>
      </c>
      <c r="B95" t="inlineStr">
        <is>
          <t>Perovskite</t>
        </is>
      </c>
      <c r="C95" s="2" t="n">
        <v>1.53</v>
      </c>
      <c r="D95" s="2" t="n">
        <v>26.82</v>
      </c>
      <c r="E95" s="1" t="n">
        <v>1181</v>
      </c>
      <c r="F95" s="2" t="n">
        <v>26.32</v>
      </c>
      <c r="G95" s="2" t="n">
        <v>86.5</v>
      </c>
      <c r="H95" t="inlineStr">
        <is>
          <t>Cs0.05FA0.9MA0.05PbI3</t>
        </is>
      </c>
      <c r="I95" s="2" t="b">
        <v>1</v>
      </c>
      <c r="J95">
        <f>HYPERLINK("https://doi.org/10.1038/s41560-026-02025-6","Li (2026)")</f>
        <v/>
      </c>
      <c r="K95" s="2" t="b">
        <v>0</v>
      </c>
      <c r="L95" s="2" t="b">
        <v>0</v>
      </c>
      <c r="M95" s="2" t="b">
        <v>0</v>
      </c>
      <c r="N95" s="2" t="b">
        <v>0</v>
      </c>
    </row>
    <row r="96">
      <c r="A96" s="1" t="n">
        <v>2066</v>
      </c>
      <c r="B96" t="inlineStr">
        <is>
          <t>Perovskite</t>
        </is>
      </c>
      <c r="C96" s="2" t="n">
        <v>1.53</v>
      </c>
      <c r="D96" s="2" t="n">
        <v>26.52</v>
      </c>
      <c r="E96" s="1" t="n">
        <v>1196</v>
      </c>
      <c r="F96" s="2" t="n">
        <v>26.04</v>
      </c>
      <c r="G96" s="2" t="n">
        <v>85.15000000000001</v>
      </c>
      <c r="H96" t="inlineStr">
        <is>
          <t>FAPbI3</t>
        </is>
      </c>
      <c r="I96" s="2" t="b">
        <v>1</v>
      </c>
      <c r="J96">
        <f>HYPERLINK("https://doi.org/10.1016/j.joule.2026.102391","Wan (2026)")</f>
        <v/>
      </c>
      <c r="K96" s="2" t="b">
        <v>0</v>
      </c>
      <c r="L96" s="2" t="b">
        <v>0</v>
      </c>
      <c r="M96" s="2" t="b">
        <v>0</v>
      </c>
      <c r="N96" s="2" t="b">
        <v>0</v>
      </c>
    </row>
    <row r="97">
      <c r="A97" s="1" t="n">
        <v>2164</v>
      </c>
      <c r="B97" t="inlineStr">
        <is>
          <t>Perovskite</t>
        </is>
      </c>
      <c r="C97" s="2" t="n">
        <v>1.53</v>
      </c>
      <c r="D97" s="2" t="n">
        <v>27.6</v>
      </c>
      <c r="E97" s="1" t="n">
        <v>1206</v>
      </c>
      <c r="F97" s="2" t="n">
        <v>26.47</v>
      </c>
      <c r="G97" s="2" t="n">
        <v>86.54000000000001</v>
      </c>
      <c r="H97" t="inlineStr">
        <is>
          <t>FAPbI3</t>
        </is>
      </c>
      <c r="I97" s="2" t="b">
        <v>1</v>
      </c>
      <c r="J97">
        <f>HYPERLINK("https://doi.org/10.1126/science.aeb9953","Miao (2026)")</f>
        <v/>
      </c>
      <c r="K97" s="2" t="b">
        <v>0</v>
      </c>
      <c r="L97" s="2" t="b">
        <v>0</v>
      </c>
      <c r="M97" s="2" t="b">
        <v>0</v>
      </c>
      <c r="N97" s="2" t="b">
        <v>0</v>
      </c>
    </row>
    <row r="98">
      <c r="A98" s="1" t="n">
        <v>2208</v>
      </c>
      <c r="B98" t="inlineStr">
        <is>
          <t>Perovskite</t>
        </is>
      </c>
      <c r="C98" s="2" t="n">
        <v>1.53</v>
      </c>
      <c r="D98" s="2" t="n">
        <v>26.72</v>
      </c>
      <c r="E98" s="1" t="n">
        <v>1190</v>
      </c>
      <c r="F98" s="2" t="n">
        <v>26.36</v>
      </c>
      <c r="G98" s="2" t="n">
        <v>85.17</v>
      </c>
      <c r="H98" t="inlineStr">
        <is>
          <t>Cs0.05MA0.10FA0.85PbI3</t>
        </is>
      </c>
      <c r="I98" s="2" t="b">
        <v>1</v>
      </c>
      <c r="J98">
        <f>HYPERLINK("https://doi.org/10.1038/s41566-026-01918-y","Zheng (2026)")</f>
        <v/>
      </c>
      <c r="K98" s="2" t="b">
        <v>0</v>
      </c>
      <c r="L98" s="2" t="b">
        <v>0</v>
      </c>
      <c r="M98" s="2" t="b">
        <v>0</v>
      </c>
      <c r="N98" s="2" t="b">
        <v>0</v>
      </c>
    </row>
    <row r="99">
      <c r="A99" s="1" t="n">
        <v>2239</v>
      </c>
      <c r="B99" t="inlineStr">
        <is>
          <t>Perovskite</t>
        </is>
      </c>
      <c r="C99" s="2" t="n">
        <v>1.53</v>
      </c>
      <c r="D99" s="2" t="n">
        <v>27.05</v>
      </c>
      <c r="E99" s="1" t="n">
        <v>1192</v>
      </c>
      <c r="F99" s="2" t="n">
        <v>26.27</v>
      </c>
      <c r="G99" s="2" t="n">
        <v>86.39</v>
      </c>
      <c r="H99" t="inlineStr">
        <is>
          <t>FAI / MAI / CsI / PbI2 perovskite (1.53 eV class)</t>
        </is>
      </c>
      <c r="I99" s="2" t="b">
        <v>1</v>
      </c>
      <c r="J99">
        <f>HYPERLINK("https://doi.org/10.1038/s41467-026-71300-7","Wu (2026)")</f>
        <v/>
      </c>
      <c r="K99" s="2" t="b">
        <v>0</v>
      </c>
      <c r="L99" s="2" t="b">
        <v>0</v>
      </c>
      <c r="M99" s="2" t="b">
        <v>0</v>
      </c>
      <c r="N99" s="2" t="b">
        <v>0</v>
      </c>
    </row>
    <row r="100">
      <c r="A100" s="1" t="n">
        <v>1841</v>
      </c>
      <c r="B100" t="inlineStr">
        <is>
          <t>Perovskite</t>
        </is>
      </c>
      <c r="C100" s="2" t="n">
        <v>1.54</v>
      </c>
      <c r="D100" s="2" t="n">
        <v>26.02</v>
      </c>
      <c r="E100" s="1" t="n">
        <v>1181</v>
      </c>
      <c r="F100" s="2" t="n">
        <v>26.12</v>
      </c>
      <c r="G100" s="2" t="n">
        <v>84.31999999999999</v>
      </c>
      <c r="H100" t="inlineStr">
        <is>
          <t>FAPbI3</t>
        </is>
      </c>
      <c r="I100" s="2" t="b">
        <v>1</v>
      </c>
      <c r="J100">
        <f>HYPERLINK("https://doi.org/10.1038/s41467-025-63777-5","Wang (2025)")</f>
        <v/>
      </c>
      <c r="K100" s="2" t="b">
        <v>0</v>
      </c>
      <c r="L100" s="2" t="b">
        <v>0</v>
      </c>
      <c r="M100" s="2" t="b">
        <v>0</v>
      </c>
      <c r="N100" s="2" t="b">
        <v>0</v>
      </c>
    </row>
    <row r="101">
      <c r="A101" s="1" t="n">
        <v>1844</v>
      </c>
      <c r="B101" t="inlineStr">
        <is>
          <t>Perovskite</t>
        </is>
      </c>
      <c r="C101" s="2" t="n">
        <v>1.54</v>
      </c>
      <c r="D101" s="2" t="n">
        <v>26.16</v>
      </c>
      <c r="E101" s="1" t="n">
        <v>1187</v>
      </c>
      <c r="F101" s="2" t="n">
        <v>26.18</v>
      </c>
      <c r="G101" s="2" t="n">
        <v>84.2</v>
      </c>
      <c r="H101" t="inlineStr">
        <is>
          <t>FA0.85MA0.1Cs0.05PbI3</t>
        </is>
      </c>
      <c r="I101" s="2" t="b">
        <v>0</v>
      </c>
      <c r="J101">
        <f>HYPERLINK("https://doi.org/10.1016/j.joule.2025.102106","Huang (2025)")</f>
        <v/>
      </c>
      <c r="K101" s="2" t="b">
        <v>0</v>
      </c>
      <c r="L101" s="2" t="b">
        <v>0</v>
      </c>
      <c r="M101" s="2" t="b">
        <v>0</v>
      </c>
      <c r="N101" s="2" t="b">
        <v>0</v>
      </c>
    </row>
    <row r="102">
      <c r="A102" s="1" t="n">
        <v>1850</v>
      </c>
      <c r="B102" t="inlineStr">
        <is>
          <t>Perovskite</t>
        </is>
      </c>
      <c r="C102" s="2" t="n">
        <v>1.54</v>
      </c>
      <c r="D102" s="2" t="n">
        <v>26.34</v>
      </c>
      <c r="E102" s="1" t="n">
        <v>1174</v>
      </c>
      <c r="F102" s="2" t="n">
        <v>26.55</v>
      </c>
      <c r="G102" s="2" t="n">
        <v>84.51000000000001</v>
      </c>
      <c r="H102" t="inlineStr">
        <is>
          <t>(FA0.98MA0.02)0.95Cs0.05Pb(I0.98Br0.02)3</t>
        </is>
      </c>
      <c r="I102" s="2" t="b">
        <v>1</v>
      </c>
      <c r="J102">
        <f>HYPERLINK("https://doi.org/10.1002/aenm.202503781","Du (2025)")</f>
        <v/>
      </c>
      <c r="K102" s="2" t="b">
        <v>0</v>
      </c>
      <c r="L102" s="2" t="b">
        <v>0</v>
      </c>
      <c r="M102" s="2" t="b">
        <v>0</v>
      </c>
      <c r="N102" s="2" t="b">
        <v>0</v>
      </c>
    </row>
    <row r="103">
      <c r="A103" s="1" t="n">
        <v>1851</v>
      </c>
      <c r="B103" t="inlineStr">
        <is>
          <t>Perovskite</t>
        </is>
      </c>
      <c r="C103" s="2" t="n">
        <v>1.54</v>
      </c>
      <c r="D103" s="2" t="n">
        <v>26.01</v>
      </c>
      <c r="E103" s="1" t="n">
        <v>1190</v>
      </c>
      <c r="F103" s="2" t="n">
        <v>25.96</v>
      </c>
      <c r="G103" s="2" t="n">
        <v>84.19</v>
      </c>
      <c r="H103" t="inlineStr">
        <is>
          <t>FAPbI3</t>
        </is>
      </c>
      <c r="I103" s="2" t="b">
        <v>0</v>
      </c>
      <c r="J103">
        <f>HYPERLINK("https://doi.org/10.1002/aenm.202503911","Yang (2025)")</f>
        <v/>
      </c>
      <c r="K103" s="2" t="b">
        <v>0</v>
      </c>
      <c r="L103" s="2" t="b">
        <v>0</v>
      </c>
      <c r="M103" s="2" t="b">
        <v>0</v>
      </c>
      <c r="N103" s="2" t="b">
        <v>0</v>
      </c>
    </row>
    <row r="104">
      <c r="A104" s="1" t="n">
        <v>1857</v>
      </c>
      <c r="B104" t="inlineStr">
        <is>
          <t>Perovskite</t>
        </is>
      </c>
      <c r="C104" s="2" t="n">
        <v>1.54</v>
      </c>
      <c r="D104" s="2" t="n">
        <v>26.78</v>
      </c>
      <c r="E104" s="1" t="n">
        <v>1199</v>
      </c>
      <c r="F104" s="2" t="n">
        <v>25.99</v>
      </c>
      <c r="G104" s="2" t="n">
        <v>85.94</v>
      </c>
      <c r="H104" t="inlineStr">
        <is>
          <t>Cs0.05FA0.95PbI3</t>
        </is>
      </c>
      <c r="I104" s="2" t="b">
        <v>0</v>
      </c>
      <c r="J104">
        <f>HYPERLINK("https://doi.org/10.1002/aenm.202503252","Ding (2025)")</f>
        <v/>
      </c>
      <c r="K104" s="2" t="b">
        <v>0</v>
      </c>
      <c r="L104" s="2" t="b">
        <v>0</v>
      </c>
      <c r="M104" s="2" t="b">
        <v>0</v>
      </c>
      <c r="N104" s="2" t="b">
        <v>0</v>
      </c>
    </row>
    <row r="105">
      <c r="A105" s="1" t="n">
        <v>1865</v>
      </c>
      <c r="B105" t="inlineStr">
        <is>
          <t>Perovskite</t>
        </is>
      </c>
      <c r="C105" s="2" t="n">
        <v>1.54</v>
      </c>
      <c r="D105" s="2" t="n">
        <v>26.37</v>
      </c>
      <c r="E105" s="1" t="n">
        <v>1201</v>
      </c>
      <c r="F105" s="2" t="n">
        <v>26.11</v>
      </c>
      <c r="G105" s="2" t="n">
        <v>84.13</v>
      </c>
      <c r="H105" t="inlineStr">
        <is>
          <t>Cs?.??(FA?.??MA?.??)?.??Pb(I?.??Br?.??)?</t>
        </is>
      </c>
      <c r="I105" s="2" t="b">
        <v>0</v>
      </c>
      <c r="J105">
        <f>HYPERLINK("https://doi.org/10.1002/adma.202511855","Yang (2025)")</f>
        <v/>
      </c>
      <c r="K105" s="2" t="b">
        <v>0</v>
      </c>
      <c r="L105" s="2" t="b">
        <v>0</v>
      </c>
      <c r="M105" s="2" t="b">
        <v>0</v>
      </c>
      <c r="N105" s="2" t="b">
        <v>0</v>
      </c>
    </row>
    <row r="106">
      <c r="A106" s="1" t="n">
        <v>1933</v>
      </c>
      <c r="B106" t="inlineStr">
        <is>
          <t>Perovskite</t>
        </is>
      </c>
      <c r="C106" s="2" t="n">
        <v>1.54</v>
      </c>
      <c r="D106" s="2" t="n">
        <v>26.73</v>
      </c>
      <c r="E106" s="1" t="n">
        <v>1180</v>
      </c>
      <c r="F106" s="2" t="n">
        <v>26.27</v>
      </c>
      <c r="G106" s="2" t="n">
        <v>86.06</v>
      </c>
      <c r="H106" t="inlineStr">
        <is>
          <t>FA0.95Cs0.05PbI3</t>
        </is>
      </c>
      <c r="I106" s="2" t="b">
        <v>0</v>
      </c>
      <c r="J106">
        <f>HYPERLINK("https://doi.org/10.1002/adma.202514903","Li (2026)")</f>
        <v/>
      </c>
      <c r="K106" s="2" t="b">
        <v>0</v>
      </c>
      <c r="L106" s="2" t="b">
        <v>0</v>
      </c>
      <c r="M106" s="2" t="b">
        <v>0</v>
      </c>
      <c r="N106" s="2" t="b">
        <v>0</v>
      </c>
    </row>
    <row r="107">
      <c r="A107" s="1" t="n">
        <v>1938</v>
      </c>
      <c r="B107" t="inlineStr">
        <is>
          <t>Perovskite</t>
        </is>
      </c>
      <c r="C107" s="2" t="n">
        <v>1.54</v>
      </c>
      <c r="D107" s="2" t="n">
        <v>26.17</v>
      </c>
      <c r="E107" s="1" t="n">
        <v>1194</v>
      </c>
      <c r="F107" s="2" t="n">
        <v>25.65</v>
      </c>
      <c r="G107" s="2" t="n">
        <v>85.40000000000001</v>
      </c>
      <c r="H107" t="inlineStr">
        <is>
          <t>Cs0.02(FA0.98MA0.02)0.98Pb(I0.99Br0.01)3</t>
        </is>
      </c>
      <c r="I107" s="2" t="b">
        <v>0</v>
      </c>
      <c r="J107">
        <f>HYPERLINK("https://doi.org/10.1002/adma.202511162","Zhang (2026)")</f>
        <v/>
      </c>
      <c r="K107" s="2" t="b">
        <v>0</v>
      </c>
      <c r="L107" s="2" t="b">
        <v>0</v>
      </c>
      <c r="M107" s="2" t="b">
        <v>0</v>
      </c>
      <c r="N107" s="2" t="b">
        <v>0</v>
      </c>
    </row>
    <row r="108">
      <c r="A108" s="1" t="n">
        <v>1960</v>
      </c>
      <c r="B108" t="inlineStr">
        <is>
          <t>Perovskite</t>
        </is>
      </c>
      <c r="C108" s="2" t="n">
        <v>1.54</v>
      </c>
      <c r="D108" s="2" t="n">
        <v>26.31</v>
      </c>
      <c r="E108" s="1" t="n">
        <v>1196</v>
      </c>
      <c r="F108" s="2" t="n">
        <v>26.2</v>
      </c>
      <c r="G108" s="2" t="n">
        <v>83.95999999999999</v>
      </c>
      <c r="H108" t="inlineStr">
        <is>
          <t>FA0.85MA0.1Cs0.05PbI3</t>
        </is>
      </c>
      <c r="I108" s="2" t="b">
        <v>1</v>
      </c>
      <c r="J108">
        <f>HYPERLINK("https://doi.org/10.1038/s41566-025-01797-9","Gao (2026)")</f>
        <v/>
      </c>
      <c r="K108" s="2" t="b">
        <v>0</v>
      </c>
      <c r="L108" s="2" t="b">
        <v>0</v>
      </c>
      <c r="M108" s="2" t="b">
        <v>0</v>
      </c>
      <c r="N108" s="2" t="b">
        <v>0</v>
      </c>
    </row>
    <row r="109">
      <c r="A109" s="1" t="n">
        <v>1961</v>
      </c>
      <c r="B109" t="inlineStr">
        <is>
          <t>Perovskite</t>
        </is>
      </c>
      <c r="C109" s="2" t="n">
        <v>1.54</v>
      </c>
      <c r="D109" s="2" t="n">
        <v>26.06</v>
      </c>
      <c r="E109" s="1" t="n">
        <v>1193</v>
      </c>
      <c r="F109" s="2" t="n">
        <v>25.63</v>
      </c>
      <c r="G109" s="2" t="n">
        <v>85.23</v>
      </c>
      <c r="H109" t="inlineStr">
        <is>
          <t>FA0.9Cs0.07MA0.03Pb(I0.92Br0.08)3</t>
        </is>
      </c>
      <c r="I109" s="2" t="b">
        <v>1</v>
      </c>
      <c r="J109">
        <f>HYPERLINK("https://doi.org/10.1016/j.joule.2025.102217","Zhang (2025)")</f>
        <v/>
      </c>
      <c r="K109" s="2" t="b">
        <v>0</v>
      </c>
      <c r="L109" s="2" t="b">
        <v>0</v>
      </c>
      <c r="M109" s="2" t="b">
        <v>0</v>
      </c>
      <c r="N109" s="2" t="b">
        <v>0</v>
      </c>
    </row>
    <row r="110">
      <c r="A110" s="1" t="n">
        <v>1964</v>
      </c>
      <c r="B110" t="inlineStr">
        <is>
          <t>Perovskite</t>
        </is>
      </c>
      <c r="C110" s="2" t="n">
        <v>1.54</v>
      </c>
      <c r="D110" s="2" t="n">
        <v>26.63</v>
      </c>
      <c r="E110" s="1" t="n">
        <v>1180</v>
      </c>
      <c r="F110" s="2" t="n">
        <v>26.35</v>
      </c>
      <c r="G110" s="2" t="n">
        <v>85.66</v>
      </c>
      <c r="H110" t="inlineStr">
        <is>
          <t xml:space="preserve"> FAPbI3</t>
        </is>
      </c>
      <c r="I110" s="2" t="b">
        <v>1</v>
      </c>
      <c r="J110">
        <f>HYPERLINK("https://doi.org/10.1038/s41467-025-64728-w","Chen (2025)")</f>
        <v/>
      </c>
      <c r="K110" s="2" t="b">
        <v>0</v>
      </c>
      <c r="L110" s="2" t="b">
        <v>0</v>
      </c>
      <c r="M110" s="2" t="b">
        <v>0</v>
      </c>
      <c r="N110" s="2" t="b">
        <v>0</v>
      </c>
    </row>
    <row r="111">
      <c r="A111" s="1" t="n">
        <v>1967</v>
      </c>
      <c r="B111" t="inlineStr">
        <is>
          <t>Perovskite</t>
        </is>
      </c>
      <c r="C111" s="2" t="n">
        <v>1.54</v>
      </c>
      <c r="D111" s="2" t="n">
        <v>26.6</v>
      </c>
      <c r="E111" s="1" t="n">
        <v>1196</v>
      </c>
      <c r="F111" s="2" t="n">
        <v>25.91</v>
      </c>
      <c r="G111" s="2" t="n">
        <v>85.88</v>
      </c>
      <c r="H111" t="inlineStr">
        <is>
          <t>Cs0.05FA0.95PbI3</t>
        </is>
      </c>
      <c r="I111" s="2" t="b">
        <v>1</v>
      </c>
      <c r="J111">
        <f>HYPERLINK("https://doi.org/10.1039/D5EE02610E","Luo (2026)")</f>
        <v/>
      </c>
      <c r="K111" s="2" t="b">
        <v>0</v>
      </c>
      <c r="L111" s="2" t="b">
        <v>0</v>
      </c>
      <c r="M111" s="2" t="b">
        <v>0</v>
      </c>
      <c r="N111" s="2" t="b">
        <v>0</v>
      </c>
    </row>
    <row r="112">
      <c r="A112" s="1" t="n">
        <v>1971</v>
      </c>
      <c r="B112" t="inlineStr">
        <is>
          <t>Perovskite</t>
        </is>
      </c>
      <c r="C112" s="2" t="n">
        <v>1.54</v>
      </c>
      <c r="D112" s="2" t="n">
        <v>26.1</v>
      </c>
      <c r="E112" s="1" t="n">
        <v>1189</v>
      </c>
      <c r="F112" s="2" t="n">
        <v>26.01</v>
      </c>
      <c r="G112" s="2" t="n">
        <v>84.41</v>
      </c>
      <c r="H112" t="inlineStr">
        <is>
          <t>Cs0.05MA0.1FA0.85PbI3</t>
        </is>
      </c>
      <c r="I112" s="2" t="b">
        <v>1</v>
      </c>
      <c r="J112">
        <f>HYPERLINK("https://doi.org/10.1039/D5EE04111B","Lu (2025)")</f>
        <v/>
      </c>
      <c r="K112" s="2" t="b">
        <v>0</v>
      </c>
      <c r="L112" s="2" t="b">
        <v>0</v>
      </c>
      <c r="M112" s="2" t="b">
        <v>0</v>
      </c>
      <c r="N112" s="2" t="b">
        <v>0</v>
      </c>
    </row>
    <row r="113">
      <c r="A113" s="1" t="n">
        <v>1984</v>
      </c>
      <c r="B113" t="inlineStr">
        <is>
          <t>Perovskite</t>
        </is>
      </c>
      <c r="C113" s="2" t="n">
        <v>1.54</v>
      </c>
      <c r="D113" s="2" t="n">
        <v>26.21</v>
      </c>
      <c r="E113" s="1" t="n">
        <v>1187</v>
      </c>
      <c r="F113" s="2" t="n">
        <v>26.31</v>
      </c>
      <c r="G113" s="2" t="n">
        <v>83.93000000000001</v>
      </c>
      <c r="H113" t="inlineStr">
        <is>
          <t>FA0.85MA0.1Cs0.05PbI3</t>
        </is>
      </c>
      <c r="I113" s="2" t="b">
        <v>1</v>
      </c>
      <c r="J113">
        <f>HYPERLINK("https://doi.org/10.1038/s41467-025-66224-7","Lan (2025)")</f>
        <v/>
      </c>
      <c r="K113" s="2" t="b">
        <v>0</v>
      </c>
      <c r="L113" s="2" t="b">
        <v>0</v>
      </c>
      <c r="M113" s="2" t="b">
        <v>0</v>
      </c>
      <c r="N113" s="2" t="b">
        <v>0</v>
      </c>
    </row>
    <row r="114">
      <c r="A114" s="1" t="n">
        <v>1990</v>
      </c>
      <c r="B114" t="inlineStr">
        <is>
          <t>Perovskite</t>
        </is>
      </c>
      <c r="C114" s="2" t="n">
        <v>1.54</v>
      </c>
      <c r="D114" s="2" t="n">
        <v>26.19</v>
      </c>
      <c r="E114" s="1" t="n">
        <v>1183</v>
      </c>
      <c r="F114" s="2" t="n">
        <v>26.22</v>
      </c>
      <c r="G114" s="2" t="n">
        <v>84.40000000000001</v>
      </c>
      <c r="H114" t="inlineStr">
        <is>
          <t>Perovskite</t>
        </is>
      </c>
      <c r="I114" s="2" t="b">
        <v>1</v>
      </c>
      <c r="J114">
        <f>HYPERLINK("https://doi.org/10.1039/d5ee05421d","Zhang (2025)")</f>
        <v/>
      </c>
      <c r="K114" s="2" t="b">
        <v>0</v>
      </c>
      <c r="L114" s="2" t="b">
        <v>0</v>
      </c>
      <c r="M114" s="2" t="b">
        <v>0</v>
      </c>
      <c r="N114" s="2" t="b">
        <v>0</v>
      </c>
    </row>
    <row r="115">
      <c r="A115" s="1" t="n">
        <v>1997</v>
      </c>
      <c r="B115" t="inlineStr">
        <is>
          <t>Perovskite</t>
        </is>
      </c>
      <c r="C115" s="2" t="n">
        <v>1.54</v>
      </c>
      <c r="D115" s="2" t="n">
        <v>26.61</v>
      </c>
      <c r="E115" s="1" t="n">
        <v>1186</v>
      </c>
      <c r="F115" s="2" t="n">
        <v>26.5</v>
      </c>
      <c r="G115" s="2" t="n">
        <v>84.68000000000001</v>
      </c>
      <c r="H115" t="inlineStr">
        <is>
          <t>FAPbI3</t>
        </is>
      </c>
      <c r="I115" s="2" t="b">
        <v>1</v>
      </c>
      <c r="J115">
        <f>HYPERLINK("https://doi.org/10.1002/adma.202517246","Wang (2026)")</f>
        <v/>
      </c>
      <c r="K115" s="2" t="b">
        <v>0</v>
      </c>
      <c r="L115" s="2" t="b">
        <v>0</v>
      </c>
      <c r="M115" s="2" t="b">
        <v>0</v>
      </c>
      <c r="N115" s="2" t="b">
        <v>0</v>
      </c>
    </row>
    <row r="116">
      <c r="A116" s="1" t="n">
        <v>2020</v>
      </c>
      <c r="B116" t="inlineStr">
        <is>
          <t>Perovskite</t>
        </is>
      </c>
      <c r="C116" s="2" t="n">
        <v>1.54</v>
      </c>
      <c r="D116" s="2" t="n">
        <v>26.18</v>
      </c>
      <c r="E116" s="1" t="n">
        <v>1190</v>
      </c>
      <c r="F116" s="2" t="n">
        <v>26.29</v>
      </c>
      <c r="G116" s="2" t="n">
        <v>83.69</v>
      </c>
      <c r="H116" t="inlineStr">
        <is>
          <t>Perovskite</t>
        </is>
      </c>
      <c r="I116" s="2" t="b">
        <v>0</v>
      </c>
      <c r="J116">
        <f>HYPERLINK("https://doi.org/10.1038/s41467-025-68214-1","He (2026)")</f>
        <v/>
      </c>
      <c r="K116" s="2" t="b">
        <v>0</v>
      </c>
      <c r="L116" s="2" t="b">
        <v>0</v>
      </c>
      <c r="M116" s="2" t="b">
        <v>0</v>
      </c>
      <c r="N116" s="2" t="b">
        <v>0</v>
      </c>
    </row>
    <row r="117">
      <c r="A117" s="1" t="n">
        <v>2028</v>
      </c>
      <c r="B117" t="inlineStr">
        <is>
          <t>Perovskite</t>
        </is>
      </c>
      <c r="C117" s="2" t="n">
        <v>1.54</v>
      </c>
      <c r="D117" s="2" t="n">
        <v>26.38</v>
      </c>
      <c r="E117" s="1" t="n">
        <v>1190</v>
      </c>
      <c r="F117" s="2" t="n">
        <v>26.14</v>
      </c>
      <c r="G117" s="2" t="n">
        <v>84.81</v>
      </c>
      <c r="H117" t="inlineStr">
        <is>
          <t>FAPbI?</t>
        </is>
      </c>
      <c r="I117" s="2" t="b">
        <v>1</v>
      </c>
      <c r="J117">
        <f>HYPERLINK("https://doi.org/10.1002/adma.202519163","Liu (2026)")</f>
        <v/>
      </c>
      <c r="K117" s="2" t="b">
        <v>0</v>
      </c>
      <c r="L117" s="2" t="b">
        <v>0</v>
      </c>
      <c r="M117" s="2" t="b">
        <v>0</v>
      </c>
      <c r="N117" s="2" t="b">
        <v>0</v>
      </c>
    </row>
    <row r="118">
      <c r="A118" s="1" t="n">
        <v>2054</v>
      </c>
      <c r="B118" t="inlineStr">
        <is>
          <t>Perovskite</t>
        </is>
      </c>
      <c r="C118" s="2" t="n">
        <v>1.54</v>
      </c>
      <c r="D118" s="2" t="n">
        <v>26.23</v>
      </c>
      <c r="E118" s="1" t="n">
        <v>1170</v>
      </c>
      <c r="F118" s="2" t="n">
        <v>26.05</v>
      </c>
      <c r="G118" s="2" t="n">
        <v>86.20999999999999</v>
      </c>
      <c r="H118" t="inlineStr">
        <is>
          <t>FA0.85Cs0.15PbI3</t>
        </is>
      </c>
      <c r="I118" s="2" t="b">
        <v>1</v>
      </c>
      <c r="J118">
        <f>HYPERLINK("https://doi.org/10.1038/s41467-026-69198-2","Zhai (2026)")</f>
        <v/>
      </c>
      <c r="K118" s="2" t="b">
        <v>0</v>
      </c>
      <c r="L118" s="2" t="b">
        <v>0</v>
      </c>
      <c r="M118" s="2" t="b">
        <v>0</v>
      </c>
      <c r="N118" s="2" t="b">
        <v>0</v>
      </c>
    </row>
    <row r="119">
      <c r="A119" s="1" t="n">
        <v>2083</v>
      </c>
      <c r="B119" t="inlineStr">
        <is>
          <t>Perovskite</t>
        </is>
      </c>
      <c r="C119" s="2" t="n">
        <v>1.54</v>
      </c>
      <c r="D119" s="2" t="n">
        <v>26.96</v>
      </c>
      <c r="E119" s="1" t="n">
        <v>1200</v>
      </c>
      <c r="F119" s="2" t="n">
        <v>26.26</v>
      </c>
      <c r="G119" s="2" t="n">
        <v>85.55</v>
      </c>
      <c r="H119" t="inlineStr">
        <is>
          <t>ABSC-modulated</t>
        </is>
      </c>
      <c r="I119" s="2" t="b">
        <v>1</v>
      </c>
      <c r="J119">
        <f>HYPERLINK("https://doi.org/10.1002/adma.202517596","Lu (2026)")</f>
        <v/>
      </c>
      <c r="K119" s="2" t="b">
        <v>0</v>
      </c>
      <c r="L119" s="2" t="b">
        <v>0</v>
      </c>
      <c r="M119" s="2" t="b">
        <v>0</v>
      </c>
      <c r="N119" s="2" t="b">
        <v>0</v>
      </c>
    </row>
    <row r="120">
      <c r="A120" s="1" t="n">
        <v>2120</v>
      </c>
      <c r="B120" t="inlineStr">
        <is>
          <t>Perovskite</t>
        </is>
      </c>
      <c r="C120" s="2" t="n">
        <v>1.54</v>
      </c>
      <c r="D120" s="2" t="n">
        <v>27.08</v>
      </c>
      <c r="E120" s="1" t="n">
        <v>1196</v>
      </c>
      <c r="F120" s="2" t="n">
        <v>26.18</v>
      </c>
      <c r="G120" s="2" t="n">
        <v>86.40000000000001</v>
      </c>
      <c r="H120" t="inlineStr">
        <is>
          <t>Perovskite</t>
        </is>
      </c>
      <c r="I120" s="2" t="b">
        <v>1</v>
      </c>
      <c r="J120">
        <f>HYPERLINK("https://doi.org/10.1016/j.joule.2026.102431","Liu (2026)")</f>
        <v/>
      </c>
      <c r="K120" s="2" t="b">
        <v>0</v>
      </c>
      <c r="L120" s="2" t="b">
        <v>0</v>
      </c>
      <c r="M120" s="2" t="b">
        <v>0</v>
      </c>
      <c r="N120" s="2" t="b">
        <v>0</v>
      </c>
    </row>
    <row r="121">
      <c r="A121" s="1" t="n">
        <v>2137</v>
      </c>
      <c r="B121" t="inlineStr">
        <is>
          <t>Perovskite</t>
        </is>
      </c>
      <c r="C121" s="2" t="n">
        <v>1.54</v>
      </c>
      <c r="D121" s="2" t="n">
        <v>25.79</v>
      </c>
      <c r="E121" s="1" t="n">
        <v>1194</v>
      </c>
      <c r="F121" s="2" t="n">
        <v>25.87</v>
      </c>
      <c r="G121" s="2" t="n">
        <v>83.5</v>
      </c>
      <c r="H121" t="inlineStr">
        <is>
          <t>Cs0.03FA0.92MA0.05PbI3</t>
        </is>
      </c>
      <c r="I121" s="2" t="b">
        <v>0</v>
      </c>
      <c r="J121">
        <f>HYPERLINK("https://doi.org/10.1002/anie.202523799","Shao (2026)")</f>
        <v/>
      </c>
      <c r="K121" s="2" t="b">
        <v>0</v>
      </c>
      <c r="L121" s="2" t="b">
        <v>0</v>
      </c>
      <c r="M121" s="2" t="b">
        <v>0</v>
      </c>
      <c r="N121" s="2" t="b">
        <v>0</v>
      </c>
    </row>
    <row r="122">
      <c r="A122" s="1" t="n">
        <v>2142</v>
      </c>
      <c r="B122" t="inlineStr">
        <is>
          <t>Perovskite</t>
        </is>
      </c>
      <c r="C122" s="2" t="n">
        <v>1.54</v>
      </c>
      <c r="D122" s="2" t="n">
        <v>25.7</v>
      </c>
      <c r="E122" s="1" t="n">
        <v>1190</v>
      </c>
      <c r="F122" s="2" t="n">
        <v>25.8</v>
      </c>
      <c r="G122" s="2" t="n">
        <v>83.8</v>
      </c>
      <c r="H122" t="inlineStr">
        <is>
          <t>FAPbI3</t>
        </is>
      </c>
      <c r="I122" s="2" t="b">
        <v>1</v>
      </c>
      <c r="J122">
        <f>HYPERLINK("https://doi.org/10.1016/j.nanoen.2025.111693","Jiang (2026)")</f>
        <v/>
      </c>
      <c r="K122" s="2" t="b">
        <v>0</v>
      </c>
      <c r="L122" s="2" t="b">
        <v>0</v>
      </c>
      <c r="M122" s="2" t="b">
        <v>0</v>
      </c>
      <c r="N122" s="2" t="b">
        <v>0</v>
      </c>
    </row>
    <row r="123">
      <c r="A123" s="1" t="n">
        <v>2145</v>
      </c>
      <c r="B123" t="inlineStr">
        <is>
          <t>Perovskite</t>
        </is>
      </c>
      <c r="C123" s="2" t="n">
        <v>1.54</v>
      </c>
      <c r="D123" s="2" t="n">
        <v>26.04</v>
      </c>
      <c r="E123" s="1" t="n">
        <v>1205</v>
      </c>
      <c r="F123" s="2" t="n">
        <v>25.67</v>
      </c>
      <c r="G123" s="2" t="n">
        <v>84.19</v>
      </c>
      <c r="H123" t="inlineStr">
        <is>
          <t>FAPbI?</t>
        </is>
      </c>
      <c r="I123" s="2" t="b">
        <v>1</v>
      </c>
      <c r="J123">
        <f>HYPERLINK("https://doi.org/10.1126/sciadv.aea7629","Ge (2026)")</f>
        <v/>
      </c>
      <c r="K123" s="2" t="b">
        <v>0</v>
      </c>
      <c r="L123" s="2" t="b">
        <v>0</v>
      </c>
      <c r="M123" s="2" t="b">
        <v>0</v>
      </c>
      <c r="N123" s="2" t="b">
        <v>0</v>
      </c>
    </row>
    <row r="124">
      <c r="A124" s="1" t="n">
        <v>2151</v>
      </c>
      <c r="B124" t="inlineStr">
        <is>
          <t>Perovskite</t>
        </is>
      </c>
      <c r="C124" s="2" t="n">
        <v>1.54</v>
      </c>
      <c r="D124" s="2" t="n">
        <v>26.026</v>
      </c>
      <c r="E124" s="1" t="n">
        <v>1190</v>
      </c>
      <c r="F124" s="2" t="n">
        <v>25.7</v>
      </c>
      <c r="G124" s="2" t="n">
        <v>85.09999999999999</v>
      </c>
      <c r="H124" t="inlineStr">
        <is>
          <t>Cs0.1FA0.9PbI3</t>
        </is>
      </c>
      <c r="I124" s="2" t="b">
        <v>1</v>
      </c>
      <c r="J124">
        <f>HYPERLINK("https://doi.org/10.1126/sciadv.aec0915","Liu (2026)")</f>
        <v/>
      </c>
      <c r="K124" s="2" t="b">
        <v>0</v>
      </c>
      <c r="L124" s="2" t="b">
        <v>0</v>
      </c>
      <c r="M124" s="2" t="b">
        <v>0</v>
      </c>
      <c r="N124" s="2" t="b">
        <v>0</v>
      </c>
    </row>
    <row r="125">
      <c r="A125" s="1" t="n">
        <v>2154</v>
      </c>
      <c r="B125" t="inlineStr">
        <is>
          <t>Perovskite</t>
        </is>
      </c>
      <c r="C125" s="2" t="n">
        <v>1.54</v>
      </c>
      <c r="D125" s="2" t="n">
        <v>26.31</v>
      </c>
      <c r="E125" s="1" t="n">
        <v>1176</v>
      </c>
      <c r="F125" s="2" t="n">
        <v>25.96</v>
      </c>
      <c r="G125" s="2" t="n">
        <v>86.18000000000001</v>
      </c>
      <c r="H125" t="inlineStr">
        <is>
          <t>Cs0.05FA0.90MA0.05PbI3</t>
        </is>
      </c>
      <c r="I125" s="2" t="b">
        <v>1</v>
      </c>
      <c r="J125">
        <f>HYPERLINK("https://doi.org/10.1002/aenm.70942","Tang (2026)")</f>
        <v/>
      </c>
      <c r="K125" s="2" t="b">
        <v>0</v>
      </c>
      <c r="L125" s="2" t="b">
        <v>0</v>
      </c>
      <c r="M125" s="2" t="b">
        <v>0</v>
      </c>
      <c r="N125" s="2" t="b">
        <v>0</v>
      </c>
    </row>
    <row r="126">
      <c r="A126" s="1" t="n">
        <v>2176</v>
      </c>
      <c r="B126" t="inlineStr">
        <is>
          <t>Perovskite</t>
        </is>
      </c>
      <c r="C126" s="2" t="n">
        <v>1.54</v>
      </c>
      <c r="D126" s="2" t="n">
        <v>26.3</v>
      </c>
      <c r="E126" s="1" t="n">
        <v>1185</v>
      </c>
      <c r="F126" s="2" t="n">
        <v>26.11</v>
      </c>
      <c r="G126" s="2" t="n">
        <v>85.09999999999999</v>
      </c>
      <c r="H126" t="inlineStr">
        <is>
          <t>Cs0.1FA0.9PbI3</t>
        </is>
      </c>
      <c r="I126" s="2" t="b">
        <v>0</v>
      </c>
      <c r="J126">
        <f>HYPERLINK("https://doi.org/10.1038/s41560-026-02014-9","Wang (2026)")</f>
        <v/>
      </c>
      <c r="K126" s="2" t="b">
        <v>0</v>
      </c>
      <c r="L126" s="2" t="b">
        <v>0</v>
      </c>
      <c r="M126" s="2" t="b">
        <v>0</v>
      </c>
      <c r="N126" s="2" t="b">
        <v>0</v>
      </c>
    </row>
    <row r="127">
      <c r="A127" s="1" t="n">
        <v>2177</v>
      </c>
      <c r="B127" t="inlineStr">
        <is>
          <t>Perovskite</t>
        </is>
      </c>
      <c r="C127" s="2" t="n">
        <v>1.54</v>
      </c>
      <c r="D127" s="2" t="n">
        <v>26.56</v>
      </c>
      <c r="E127" s="1" t="n">
        <v>1185</v>
      </c>
      <c r="F127" s="2" t="n">
        <v>26.45</v>
      </c>
      <c r="G127" s="2" t="n">
        <v>84.73999999999999</v>
      </c>
      <c r="H127" t="inlineStr">
        <is>
          <t>FAPbI3</t>
        </is>
      </c>
      <c r="I127" s="2" t="b">
        <v>1</v>
      </c>
      <c r="J127">
        <f>HYPERLINK("https://doi.org/10.1038/s41560-026-02072-z","Gao (2026)")</f>
        <v/>
      </c>
      <c r="K127" s="2" t="b">
        <v>0</v>
      </c>
      <c r="L127" s="2" t="b">
        <v>0</v>
      </c>
      <c r="M127" s="2" t="b">
        <v>0</v>
      </c>
      <c r="N127" s="2" t="b">
        <v>0</v>
      </c>
    </row>
    <row r="128">
      <c r="A128" s="1" t="n">
        <v>2179</v>
      </c>
      <c r="B128" t="inlineStr">
        <is>
          <t>Perovskite</t>
        </is>
      </c>
      <c r="C128" s="2" t="n">
        <v>1.54</v>
      </c>
      <c r="D128" s="2" t="n">
        <v>26.36</v>
      </c>
      <c r="E128" s="1" t="n">
        <v>1180</v>
      </c>
      <c r="F128" s="2" t="n">
        <v>26.45</v>
      </c>
      <c r="G128" s="2" t="n">
        <v>84.48</v>
      </c>
      <c r="H128" t="inlineStr">
        <is>
          <t>FA0.9Cs0.1PbI3</t>
        </is>
      </c>
      <c r="I128" s="2" t="b">
        <v>0</v>
      </c>
      <c r="J128">
        <f>HYPERLINK("https://doi.org/10.1038/s41560-026-02016-7","He (2026)")</f>
        <v/>
      </c>
      <c r="K128" s="2" t="b">
        <v>0</v>
      </c>
      <c r="L128" s="2" t="b">
        <v>0</v>
      </c>
      <c r="M128" s="2" t="b">
        <v>0</v>
      </c>
      <c r="N128" s="2" t="b">
        <v>0</v>
      </c>
    </row>
    <row r="129">
      <c r="A129" s="1" t="n">
        <v>2234</v>
      </c>
      <c r="B129" t="inlineStr">
        <is>
          <t>Perovskite</t>
        </is>
      </c>
      <c r="C129" s="2" t="n">
        <v>1.54</v>
      </c>
      <c r="D129" s="2" t="n">
        <v>26.34</v>
      </c>
      <c r="E129" s="1" t="n">
        <v>1181</v>
      </c>
      <c r="F129" s="2" t="n">
        <v>25.98</v>
      </c>
      <c r="G129" s="2" t="n">
        <v>85.84</v>
      </c>
      <c r="H129" t="inlineStr">
        <is>
          <t>Cs0.07FA0.90MA0.03Pb(I0.975Br0.025)3</t>
        </is>
      </c>
      <c r="I129" s="2" t="b">
        <v>0</v>
      </c>
      <c r="J129">
        <f>HYPERLINK("https://doi.org/10.1038/s41467-026-72793-y","Zhang (2026)")</f>
        <v/>
      </c>
      <c r="K129" s="2" t="b">
        <v>0</v>
      </c>
      <c r="L129" s="2" t="b">
        <v>0</v>
      </c>
      <c r="M129" s="2" t="b">
        <v>0</v>
      </c>
      <c r="N129" s="2" t="b">
        <v>0</v>
      </c>
    </row>
    <row r="130">
      <c r="A130" s="1" t="n">
        <v>2243</v>
      </c>
      <c r="B130" t="inlineStr">
        <is>
          <t>Perovskite</t>
        </is>
      </c>
      <c r="C130" s="2" t="n">
        <v>1.54</v>
      </c>
      <c r="D130" s="2" t="n">
        <v>26.13</v>
      </c>
      <c r="E130" s="1" t="n">
        <v>1181</v>
      </c>
      <c r="F130" s="2" t="n">
        <v>26.19</v>
      </c>
      <c r="G130" s="2" t="n">
        <v>84.43000000000001</v>
      </c>
      <c r="H130" t="inlineStr">
        <is>
          <t>Cs0.1MA0.05FA0.85PbI3 (1.53 eV perovskite)</t>
        </is>
      </c>
      <c r="I130" s="2" t="b">
        <v>0</v>
      </c>
      <c r="J130">
        <f>HYPERLINK("https://doi.org/10.1038/s41467-026-73276-w","Tang (2026)")</f>
        <v/>
      </c>
      <c r="K130" s="2" t="b">
        <v>0</v>
      </c>
      <c r="L130" s="2" t="b">
        <v>0</v>
      </c>
      <c r="M130" s="2" t="b">
        <v>0</v>
      </c>
      <c r="N130" s="2" t="b">
        <v>0</v>
      </c>
    </row>
    <row r="131">
      <c r="A131" s="1" t="n">
        <v>1903</v>
      </c>
      <c r="B131" t="inlineStr">
        <is>
          <t>Perovskite</t>
        </is>
      </c>
      <c r="C131" s="2" t="n">
        <v>1.55</v>
      </c>
      <c r="D131" s="2" t="n">
        <v>27.02</v>
      </c>
      <c r="E131" s="1" t="n">
        <v>1204</v>
      </c>
      <c r="F131" s="2" t="n">
        <v>26.34</v>
      </c>
      <c r="G131" s="2" t="n">
        <v>85.2</v>
      </c>
      <c r="H131" t="inlineStr">
        <is>
          <t>FA0.95Cs0.05PbI3</t>
        </is>
      </c>
      <c r="I131" s="2" t="b">
        <v>1</v>
      </c>
      <c r="J131">
        <f>HYPERLINK("https://doi.org/10.1038/s41560-025-01882-x","Zhou (2025)")</f>
        <v/>
      </c>
      <c r="K131" s="2" t="b">
        <v>0</v>
      </c>
      <c r="L131" s="2" t="b">
        <v>0</v>
      </c>
      <c r="M131" s="2" t="b">
        <v>0</v>
      </c>
      <c r="N131" s="2" t="b">
        <v>0</v>
      </c>
    </row>
    <row r="132">
      <c r="A132" s="1" t="n">
        <v>1917</v>
      </c>
      <c r="B132" t="inlineStr">
        <is>
          <t>Perovskite</t>
        </is>
      </c>
      <c r="C132" s="2" t="n">
        <v>1.55</v>
      </c>
      <c r="D132" s="2" t="n">
        <v>26.63</v>
      </c>
      <c r="E132" s="1" t="n">
        <v>1189</v>
      </c>
      <c r="F132" s="2" t="n">
        <v>26.38</v>
      </c>
      <c r="G132" s="2" t="n">
        <v>84.88</v>
      </c>
      <c r="H132" t="inlineStr">
        <is>
          <t>Cs0.05MA0.15FA0.8Pb(I0.78Br0.22)3</t>
        </is>
      </c>
      <c r="I132" s="2" t="b">
        <v>1</v>
      </c>
      <c r="J132">
        <f>HYPERLINK("https://doi.org/10.1039/D5EE05094D","Li (2025)")</f>
        <v/>
      </c>
      <c r="K132" s="2" t="b">
        <v>0</v>
      </c>
      <c r="L132" s="2" t="b">
        <v>0</v>
      </c>
      <c r="M132" s="2" t="b">
        <v>0</v>
      </c>
      <c r="N132" s="2" t="b">
        <v>0</v>
      </c>
    </row>
    <row r="133">
      <c r="A133" s="1" t="n">
        <v>1922</v>
      </c>
      <c r="B133" t="inlineStr">
        <is>
          <t>Perovskite</t>
        </is>
      </c>
      <c r="C133" s="2" t="n">
        <v>1.55</v>
      </c>
      <c r="D133" s="2" t="n">
        <v>26.17</v>
      </c>
      <c r="E133" s="1" t="n">
        <v>1195</v>
      </c>
      <c r="F133" s="2" t="n">
        <v>25.72</v>
      </c>
      <c r="G133" s="2" t="n">
        <v>85.15000000000001</v>
      </c>
      <c r="H133" t="inlineStr">
        <is>
          <t>perovskite</t>
        </is>
      </c>
      <c r="I133" s="2" t="b">
        <v>0</v>
      </c>
      <c r="J133">
        <f>HYPERLINK("https://doi.org/10.1002/aenm.202504647","Ding (2025)")</f>
        <v/>
      </c>
      <c r="K133" s="2" t="b">
        <v>0</v>
      </c>
      <c r="L133" s="2" t="b">
        <v>0</v>
      </c>
      <c r="M133" s="2" t="b">
        <v>0</v>
      </c>
      <c r="N133" s="2" t="b">
        <v>0</v>
      </c>
    </row>
    <row r="134">
      <c r="A134" s="1" t="n">
        <v>1956</v>
      </c>
      <c r="B134" t="inlineStr">
        <is>
          <t>Perovskite</t>
        </is>
      </c>
      <c r="C134" s="2" t="n">
        <v>1.55</v>
      </c>
      <c r="D134" s="2" t="n">
        <v>26.87</v>
      </c>
      <c r="E134" s="1" t="n">
        <v>1200</v>
      </c>
      <c r="F134" s="2" t="n">
        <v>26</v>
      </c>
      <c r="G134" s="2" t="n">
        <v>86.06</v>
      </c>
      <c r="H134" t="inlineStr">
        <is>
          <t>Cs0.05MA0.1FA0.85PbI3</t>
        </is>
      </c>
      <c r="I134" s="2" t="b">
        <v>1</v>
      </c>
      <c r="J134">
        <f>HYPERLINK("https://doi.org/10.1038/s41560-025-01912-8","Liu (2025)")</f>
        <v/>
      </c>
      <c r="K134" s="2" t="b">
        <v>0</v>
      </c>
      <c r="L134" s="2" t="b">
        <v>0</v>
      </c>
      <c r="M134" s="2" t="b">
        <v>0</v>
      </c>
      <c r="N134" s="2" t="b">
        <v>0</v>
      </c>
    </row>
    <row r="135">
      <c r="A135" s="1" t="n">
        <v>1958</v>
      </c>
      <c r="B135" t="inlineStr">
        <is>
          <t>Perovskite</t>
        </is>
      </c>
      <c r="C135" s="2" t="n">
        <v>1.55</v>
      </c>
      <c r="D135" s="2" t="n">
        <v>25.9</v>
      </c>
      <c r="E135" s="1" t="n">
        <v>1173</v>
      </c>
      <c r="F135" s="2" t="n">
        <v>25.95</v>
      </c>
      <c r="G135" s="2" t="n">
        <v>85.09999999999999</v>
      </c>
      <c r="H135" t="inlineStr">
        <is>
          <t>Cs0.05FA0.9MA0.05Pb(I0.95Br0.05)3</t>
        </is>
      </c>
      <c r="I135" s="2" t="b">
        <v>0</v>
      </c>
      <c r="J135">
        <f>HYPERLINK("https://doi.org/10.1038/s41560-025-01906-6","Xu (2025)")</f>
        <v/>
      </c>
      <c r="K135" s="2" t="b">
        <v>0</v>
      </c>
      <c r="L135" s="2" t="b">
        <v>0</v>
      </c>
      <c r="M135" s="2" t="b">
        <v>0</v>
      </c>
      <c r="N135" s="2" t="b">
        <v>0</v>
      </c>
    </row>
    <row r="136">
      <c r="A136" s="1" t="n">
        <v>1962</v>
      </c>
      <c r="B136" t="inlineStr">
        <is>
          <t>Perovskite</t>
        </is>
      </c>
      <c r="C136" s="2" t="n">
        <v>1.55</v>
      </c>
      <c r="D136" s="2" t="n">
        <v>26.1</v>
      </c>
      <c r="E136" s="1" t="n">
        <v>1180</v>
      </c>
      <c r="F136" s="2" t="n">
        <v>26.2</v>
      </c>
      <c r="G136" s="2" t="n">
        <v>84.3</v>
      </c>
      <c r="H136" t="inlineStr">
        <is>
          <t>MA0.7FA0.3PbI3</t>
        </is>
      </c>
      <c r="I136" s="2" t="b">
        <v>1</v>
      </c>
      <c r="J136">
        <f>HYPERLINK("https://doi.org/10.1038/s41467-025-65341-7","Zhao (2025)")</f>
        <v/>
      </c>
      <c r="K136" s="2" t="b">
        <v>0</v>
      </c>
      <c r="L136" s="2" t="b">
        <v>0</v>
      </c>
      <c r="M136" s="2" t="b">
        <v>0</v>
      </c>
      <c r="N136" s="2" t="b">
        <v>0</v>
      </c>
    </row>
    <row r="137">
      <c r="A137" s="1" t="n">
        <v>1980</v>
      </c>
      <c r="B137" t="inlineStr">
        <is>
          <t>Perovskite</t>
        </is>
      </c>
      <c r="C137" s="2" t="n">
        <v>1.55</v>
      </c>
      <c r="D137" s="2" t="n">
        <v>26.95</v>
      </c>
      <c r="E137" s="1" t="n">
        <v>1192</v>
      </c>
      <c r="F137" s="2" t="n">
        <v>26.15</v>
      </c>
      <c r="G137" s="2" t="n">
        <v>86.45</v>
      </c>
      <c r="H137" t="inlineStr">
        <is>
          <t>Cs0.05FA0.9MA0.05PbI3</t>
        </is>
      </c>
      <c r="I137" s="2" t="b">
        <v>1</v>
      </c>
      <c r="J137">
        <f>HYPERLINK("https://doi.org/10.1002/adma.202514735","Wang (2026)")</f>
        <v/>
      </c>
      <c r="K137" s="2" t="b">
        <v>0</v>
      </c>
      <c r="L137" s="2" t="b">
        <v>0</v>
      </c>
      <c r="M137" s="2" t="b">
        <v>0</v>
      </c>
      <c r="N137" s="2" t="b">
        <v>0</v>
      </c>
    </row>
    <row r="138">
      <c r="A138" s="1" t="n">
        <v>1983</v>
      </c>
      <c r="B138" t="inlineStr">
        <is>
          <t>Perovskite</t>
        </is>
      </c>
      <c r="C138" s="2" t="n">
        <v>1.55</v>
      </c>
      <c r="D138" s="2" t="n">
        <v>26.83</v>
      </c>
      <c r="E138" s="1" t="n">
        <v>1202</v>
      </c>
      <c r="F138" s="2" t="n">
        <v>26.17</v>
      </c>
      <c r="G138" s="2" t="n">
        <v>85.27</v>
      </c>
      <c r="H138" t="inlineStr">
        <is>
          <t>FA0.85MA0.1Cs0.05PbI3</t>
        </is>
      </c>
      <c r="I138" s="2" t="b">
        <v>1</v>
      </c>
      <c r="J138">
        <f>HYPERLINK("https://doi.org/10.1002/adma.202517304","Cao (2026)")</f>
        <v/>
      </c>
      <c r="K138" s="2" t="b">
        <v>0</v>
      </c>
      <c r="L138" s="2" t="b">
        <v>0</v>
      </c>
      <c r="M138" s="2" t="b">
        <v>0</v>
      </c>
      <c r="N138" s="2" t="b">
        <v>0</v>
      </c>
    </row>
    <row r="139">
      <c r="A139" s="1" t="n">
        <v>1987</v>
      </c>
      <c r="B139" t="inlineStr">
        <is>
          <t>Perovskite</t>
        </is>
      </c>
      <c r="C139" s="2" t="n">
        <v>1.55</v>
      </c>
      <c r="D139" s="2" t="n">
        <v>26.06</v>
      </c>
      <c r="E139" s="1" t="n">
        <v>1190</v>
      </c>
      <c r="F139" s="2" t="n">
        <v>26.16</v>
      </c>
      <c r="G139" s="2" t="n">
        <v>83.92</v>
      </c>
      <c r="H139" t="inlineStr">
        <is>
          <t>Cs0.05(FA0.79MA0.21)0.95PbI3</t>
        </is>
      </c>
      <c r="I139" s="2" t="b">
        <v>0</v>
      </c>
      <c r="J139">
        <f>HYPERLINK("https://doi.org/10.1038/s41467-025-66478-1","Ahmad (2025)")</f>
        <v/>
      </c>
      <c r="K139" s="2" t="b">
        <v>0</v>
      </c>
      <c r="L139" s="2" t="b">
        <v>0</v>
      </c>
      <c r="M139" s="2" t="b">
        <v>0</v>
      </c>
      <c r="N139" s="2" t="b">
        <v>0</v>
      </c>
    </row>
    <row r="140">
      <c r="A140" s="1" t="n">
        <v>1989</v>
      </c>
      <c r="B140" t="inlineStr">
        <is>
          <t>Perovskite</t>
        </is>
      </c>
      <c r="C140" s="2" t="n">
        <v>1.55</v>
      </c>
      <c r="D140" s="2" t="n">
        <v>26.5</v>
      </c>
      <c r="E140" s="1" t="n">
        <v>1181</v>
      </c>
      <c r="F140" s="2" t="n">
        <v>26.6</v>
      </c>
      <c r="G140" s="2" t="n">
        <v>84.5</v>
      </c>
      <c r="H140" t="inlineStr">
        <is>
          <t>Cs0.05FA0.9MA0.05PbI3</t>
        </is>
      </c>
      <c r="I140" s="2" t="b">
        <v>1</v>
      </c>
      <c r="J140">
        <f>HYPERLINK("https://doi.org/10.1038/s41467-025-66421-4","Yuan (2025)")</f>
        <v/>
      </c>
      <c r="K140" s="2" t="b">
        <v>0</v>
      </c>
      <c r="L140" s="2" t="b">
        <v>0</v>
      </c>
      <c r="M140" s="2" t="b">
        <v>0</v>
      </c>
      <c r="N140" s="2" t="b">
        <v>0</v>
      </c>
    </row>
    <row r="141">
      <c r="A141" s="1" t="n">
        <v>2004</v>
      </c>
      <c r="B141" t="inlineStr">
        <is>
          <t>Perovskite</t>
        </is>
      </c>
      <c r="C141" s="2" t="n">
        <v>1.55</v>
      </c>
      <c r="D141" s="2" t="n">
        <v>26.19</v>
      </c>
      <c r="E141" s="1" t="n">
        <v>1170</v>
      </c>
      <c r="F141" s="2" t="n">
        <v>26.3</v>
      </c>
      <c r="G141" s="2" t="n">
        <v>85.27</v>
      </c>
      <c r="H141" t="inlineStr">
        <is>
          <t>lead iodide perovskite</t>
        </is>
      </c>
      <c r="I141" s="2" t="b">
        <v>0</v>
      </c>
      <c r="J141">
        <f>HYPERLINK("https://doi.org/10.1002/adma.202519198","Xu (2026)")</f>
        <v/>
      </c>
      <c r="K141" s="2" t="b">
        <v>0</v>
      </c>
      <c r="L141" s="2" t="b">
        <v>0</v>
      </c>
      <c r="M141" s="2" t="b">
        <v>0</v>
      </c>
      <c r="N141" s="2" t="b">
        <v>0</v>
      </c>
    </row>
    <row r="142">
      <c r="A142" s="1" t="n">
        <v>2015</v>
      </c>
      <c r="B142" t="inlineStr">
        <is>
          <t>Perovskite</t>
        </is>
      </c>
      <c r="C142" s="2" t="n">
        <v>1.55</v>
      </c>
      <c r="D142" s="2" t="n">
        <v>26.47</v>
      </c>
      <c r="E142" s="1" t="n">
        <v>1189</v>
      </c>
      <c r="F142" s="2" t="n">
        <v>26.39</v>
      </c>
      <c r="G142" s="2" t="n">
        <v>84.37</v>
      </c>
      <c r="H142" t="inlineStr">
        <is>
          <t>FA0.90Cs0.07MA0.03Pb(I0.975Br0.025)3</t>
        </is>
      </c>
      <c r="I142" s="2" t="b">
        <v>0</v>
      </c>
      <c r="J142">
        <f>HYPERLINK("https://doi.org/10.1038/s41566-025-01808-9","Zhang (2026)")</f>
        <v/>
      </c>
      <c r="K142" s="2" t="b">
        <v>0</v>
      </c>
      <c r="L142" s="2" t="b">
        <v>0</v>
      </c>
      <c r="M142" s="2" t="b">
        <v>0</v>
      </c>
      <c r="N142" s="2" t="b">
        <v>0</v>
      </c>
    </row>
    <row r="143">
      <c r="A143" s="1" t="n">
        <v>2019</v>
      </c>
      <c r="B143" t="inlineStr">
        <is>
          <t>Perovskite</t>
        </is>
      </c>
      <c r="C143" s="2" t="n">
        <v>1.55</v>
      </c>
      <c r="D143" s="2" t="n">
        <v>26.5</v>
      </c>
      <c r="E143" s="1" t="n">
        <v>1180</v>
      </c>
      <c r="F143" s="2" t="n">
        <v>26.3</v>
      </c>
      <c r="G143" s="2" t="n">
        <v>85.5</v>
      </c>
      <c r="H143" t="inlineStr">
        <is>
          <t>Perovskite</t>
        </is>
      </c>
      <c r="I143" s="2" t="b">
        <v>0</v>
      </c>
      <c r="J143">
        <f>HYPERLINK("https://doi.org/10.1038/s41467-026-68439-8","Jin (2026)")</f>
        <v/>
      </c>
      <c r="K143" s="2" t="b">
        <v>0</v>
      </c>
      <c r="L143" s="2" t="b">
        <v>0</v>
      </c>
      <c r="M143" s="2" t="b">
        <v>0</v>
      </c>
      <c r="N143" s="2" t="b">
        <v>0</v>
      </c>
    </row>
    <row r="144">
      <c r="A144" s="1" t="n">
        <v>2043</v>
      </c>
      <c r="B144" t="inlineStr">
        <is>
          <t>Perovskite</t>
        </is>
      </c>
      <c r="C144" s="2" t="n">
        <v>1.55</v>
      </c>
      <c r="D144" s="2" t="n">
        <v>26.4</v>
      </c>
      <c r="E144" s="1" t="n">
        <v>1189</v>
      </c>
      <c r="F144" s="2" t="n">
        <v>26.07</v>
      </c>
      <c r="G144" s="2" t="n">
        <v>85.37</v>
      </c>
      <c r="H144" t="inlineStr">
        <is>
          <t>lead iodide perovskite</t>
        </is>
      </c>
      <c r="I144" s="2" t="b">
        <v>1</v>
      </c>
      <c r="J144">
        <f>HYPERLINK("https://doi.org/10.1038/s41563-025-02368-7","Liang (2026)")</f>
        <v/>
      </c>
      <c r="K144" s="2" t="b">
        <v>0</v>
      </c>
      <c r="L144" s="2" t="b">
        <v>0</v>
      </c>
      <c r="M144" s="2" t="b">
        <v>0</v>
      </c>
      <c r="N144" s="2" t="b">
        <v>0</v>
      </c>
    </row>
    <row r="145">
      <c r="A145" s="1" t="n">
        <v>2070</v>
      </c>
      <c r="B145" t="inlineStr">
        <is>
          <t>Perovskite</t>
        </is>
      </c>
      <c r="C145" s="2" t="n">
        <v>1.55</v>
      </c>
      <c r="D145" s="2" t="n">
        <v>27.13</v>
      </c>
      <c r="E145" s="1" t="n">
        <v>1187</v>
      </c>
      <c r="F145" s="2" t="n">
        <v>26.18</v>
      </c>
      <c r="G145" s="2" t="n">
        <v>87.3</v>
      </c>
      <c r="H145" t="inlineStr">
        <is>
          <t>Lead halide perovskite</t>
        </is>
      </c>
      <c r="I145" s="2" t="b">
        <v>1</v>
      </c>
      <c r="J145">
        <f>HYPERLINK("https://doi.org/10.1016/j.joule.2026.102380","Sun (2026)")</f>
        <v/>
      </c>
      <c r="K145" s="2" t="b">
        <v>0</v>
      </c>
      <c r="L145" s="2" t="b">
        <v>0</v>
      </c>
      <c r="M145" s="2" t="b">
        <v>0</v>
      </c>
      <c r="N145" s="2" t="b">
        <v>0</v>
      </c>
    </row>
    <row r="146">
      <c r="A146" s="1" t="n">
        <v>2092</v>
      </c>
      <c r="B146" t="inlineStr">
        <is>
          <t>Perovskite</t>
        </is>
      </c>
      <c r="C146" s="2" t="n">
        <v>1.55</v>
      </c>
      <c r="D146" s="2" t="n">
        <v>26.91</v>
      </c>
      <c r="E146" s="1" t="n">
        <v>1193</v>
      </c>
      <c r="F146" s="2" t="n">
        <v>26.21</v>
      </c>
      <c r="G146" s="2" t="n">
        <v>86.06</v>
      </c>
      <c r="H146" t="inlineStr">
        <is>
          <t>Cs0.05FA0.95PbI3</t>
        </is>
      </c>
      <c r="I146" s="2" t="b">
        <v>1</v>
      </c>
      <c r="J146">
        <f>HYPERLINK("https://doi.org/10.1039/D5EE07806G","Liu (2026)")</f>
        <v/>
      </c>
      <c r="K146" s="2" t="b">
        <v>0</v>
      </c>
      <c r="L146" s="2" t="b">
        <v>0</v>
      </c>
      <c r="M146" s="2" t="b">
        <v>0</v>
      </c>
      <c r="N146" s="2" t="b">
        <v>0</v>
      </c>
    </row>
    <row r="147">
      <c r="A147" s="1" t="n">
        <v>2102</v>
      </c>
      <c r="B147" t="inlineStr">
        <is>
          <t>Perovskite</t>
        </is>
      </c>
      <c r="C147" s="2" t="n">
        <v>1.55</v>
      </c>
      <c r="D147" s="2" t="n">
        <v>25.55</v>
      </c>
      <c r="E147" s="1" t="n">
        <v>1165</v>
      </c>
      <c r="F147" s="2" t="n">
        <v>26.86</v>
      </c>
      <c r="G147" s="2" t="n">
        <v>81.7</v>
      </c>
      <c r="H147" t="inlineStr">
        <is>
          <t>FA0.85MA0.1Cs0.05PbI3</t>
        </is>
      </c>
      <c r="I147" s="2" t="b">
        <v>0</v>
      </c>
      <c r="J147">
        <f>HYPERLINK("https://doi.org/10.1021/jacs.5c13145","Jiang (2025)")</f>
        <v/>
      </c>
      <c r="K147" s="2" t="b">
        <v>0</v>
      </c>
      <c r="L147" s="2" t="b">
        <v>0</v>
      </c>
      <c r="M147" s="2" t="b">
        <v>0</v>
      </c>
      <c r="N147" s="2" t="b">
        <v>0</v>
      </c>
    </row>
    <row r="148">
      <c r="A148" s="1" t="n">
        <v>2114</v>
      </c>
      <c r="B148" t="inlineStr">
        <is>
          <t>Perovskite</t>
        </is>
      </c>
      <c r="C148" s="2" t="n">
        <v>1.55</v>
      </c>
      <c r="D148" s="2" t="n">
        <v>25.81</v>
      </c>
      <c r="E148" s="1" t="n">
        <v>1188</v>
      </c>
      <c r="F148" s="2" t="n">
        <v>25.5</v>
      </c>
      <c r="G148" s="2" t="n">
        <v>85.2</v>
      </c>
      <c r="H148" t="inlineStr">
        <is>
          <t xml:space="preserve">Perovskite:(FAPbI3)0.95(MAPbBr3)0.05 </t>
        </is>
      </c>
      <c r="I148" s="2" t="b">
        <v>0</v>
      </c>
      <c r="J148">
        <f>HYPERLINK("https://doi.org/10.1002/adfm.74893","Wang (2026)")</f>
        <v/>
      </c>
      <c r="K148" s="2" t="b">
        <v>0</v>
      </c>
      <c r="L148" s="2" t="b">
        <v>0</v>
      </c>
      <c r="M148" s="2" t="b">
        <v>0</v>
      </c>
      <c r="N148" s="2" t="b">
        <v>0</v>
      </c>
    </row>
    <row r="149">
      <c r="A149" s="1" t="n">
        <v>2134</v>
      </c>
      <c r="B149" t="inlineStr">
        <is>
          <t>Perovskite</t>
        </is>
      </c>
      <c r="C149" s="2" t="n">
        <v>1.55</v>
      </c>
      <c r="D149" s="2" t="n">
        <v>26.13</v>
      </c>
      <c r="E149" s="1" t="n">
        <v>1191</v>
      </c>
      <c r="F149" s="2" t="n">
        <v>26.03</v>
      </c>
      <c r="G149" s="2" t="n">
        <v>84.3</v>
      </c>
      <c r="H149" t="inlineStr">
        <is>
          <t>Cs0.05MA0.10FA0.85PbI3</t>
        </is>
      </c>
      <c r="I149" s="2" t="b">
        <v>1</v>
      </c>
      <c r="J149">
        <f>HYPERLINK("https://doi.org/10.1002/aenm.70925","Wu (2026)")</f>
        <v/>
      </c>
      <c r="K149" s="2" t="b">
        <v>0</v>
      </c>
      <c r="L149" s="2" t="b">
        <v>0</v>
      </c>
      <c r="M149" s="2" t="b">
        <v>0</v>
      </c>
      <c r="N149" s="2" t="b">
        <v>0</v>
      </c>
    </row>
    <row r="150">
      <c r="A150" s="1" t="n">
        <v>2162</v>
      </c>
      <c r="B150" t="inlineStr">
        <is>
          <t>Perovskite</t>
        </is>
      </c>
      <c r="C150" s="2" t="n">
        <v>1.55</v>
      </c>
      <c r="D150" s="2" t="n">
        <v>26.62</v>
      </c>
      <c r="E150" s="1" t="n">
        <v>1195</v>
      </c>
      <c r="F150" s="2" t="n">
        <v>25.78</v>
      </c>
      <c r="G150" s="2" t="n">
        <v>86.42</v>
      </c>
      <c r="H150" t="inlineStr">
        <is>
          <t>Cs0.05FA0.85MA0.1PbI3</t>
        </is>
      </c>
      <c r="I150" s="2" t="b">
        <v>0</v>
      </c>
      <c r="J150">
        <f>HYPERLINK("https://doi.org/10.1002/aenm.71005","Pang (2026)")</f>
        <v/>
      </c>
      <c r="K150" s="2" t="b">
        <v>0</v>
      </c>
      <c r="L150" s="2" t="b">
        <v>0</v>
      </c>
      <c r="M150" s="2" t="b">
        <v>0</v>
      </c>
      <c r="N150" s="2" t="b">
        <v>0</v>
      </c>
    </row>
    <row r="151">
      <c r="A151" s="1" t="n">
        <v>2205</v>
      </c>
      <c r="B151" t="inlineStr">
        <is>
          <t>Perovskite</t>
        </is>
      </c>
      <c r="C151" s="2" t="n">
        <v>1.55</v>
      </c>
      <c r="D151" s="2" t="n">
        <v>27.01</v>
      </c>
      <c r="E151" s="1" t="n">
        <v>1212</v>
      </c>
      <c r="F151" s="2" t="n">
        <v>26.07</v>
      </c>
      <c r="G151" s="2" t="n">
        <v>85.44</v>
      </c>
      <c r="H151" t="inlineStr">
        <is>
          <t>Cs0.05MA0.10FA0.85PbI2.94Br0.06</t>
        </is>
      </c>
      <c r="I151" s="2" t="b">
        <v>1</v>
      </c>
      <c r="J151">
        <f>HYPERLINK("https://doi.org/10.1038/s41586-026-10626-0","Yang (2026)")</f>
        <v/>
      </c>
      <c r="K151" s="2" t="b">
        <v>0</v>
      </c>
      <c r="L151" s="2" t="b">
        <v>0</v>
      </c>
      <c r="M151" s="2" t="b">
        <v>0</v>
      </c>
      <c r="N151" s="2" t="b">
        <v>0</v>
      </c>
    </row>
    <row r="152">
      <c r="A152" s="1" t="n">
        <v>2209</v>
      </c>
      <c r="B152" t="inlineStr">
        <is>
          <t>Perovskite</t>
        </is>
      </c>
      <c r="C152" s="2" t="n">
        <v>1.55</v>
      </c>
      <c r="D152" s="2" t="n">
        <v>27.37</v>
      </c>
      <c r="E152" s="1" t="n">
        <v>1184</v>
      </c>
      <c r="F152" s="2" t="n">
        <v>26.55</v>
      </c>
      <c r="G152" s="2" t="n">
        <v>86.95999999999999</v>
      </c>
      <c r="H152" t="inlineStr">
        <is>
          <t>Cs0.05MA0.05FA0.9PbI3</t>
        </is>
      </c>
      <c r="I152" s="2" t="b">
        <v>1</v>
      </c>
      <c r="J152">
        <f>HYPERLINK("https://doi.org/10.1038/s41467-026-73911-6","Liu (2026)")</f>
        <v/>
      </c>
      <c r="K152" s="2" t="b">
        <v>0</v>
      </c>
      <c r="L152" s="2" t="b">
        <v>0</v>
      </c>
      <c r="M152" s="2" t="b">
        <v>0</v>
      </c>
      <c r="N152" s="2" t="b">
        <v>0</v>
      </c>
    </row>
    <row r="153">
      <c r="A153" s="1" t="n">
        <v>1913</v>
      </c>
      <c r="B153" t="inlineStr">
        <is>
          <t>Perovskite</t>
        </is>
      </c>
      <c r="C153" s="2" t="n">
        <v>1.56</v>
      </c>
      <c r="D153" s="2" t="n">
        <v>26.27</v>
      </c>
      <c r="E153" s="1" t="n">
        <v>1200</v>
      </c>
      <c r="F153" s="2" t="n">
        <v>25.92</v>
      </c>
      <c r="G153" s="2" t="n">
        <v>84.68000000000001</v>
      </c>
      <c r="H153" t="inlineStr">
        <is>
          <t>FA1.14MA0.06Cs0.07Pb1.3Br0.18I3.69</t>
        </is>
      </c>
      <c r="I153" s="2" t="b">
        <v>0</v>
      </c>
      <c r="J153">
        <f>HYPERLINK("https://doi.org/10.1038/s41467-025-64031-8","Yang (2025)")</f>
        <v/>
      </c>
      <c r="K153" s="2" t="b">
        <v>0</v>
      </c>
      <c r="L153" s="2" t="b">
        <v>0</v>
      </c>
      <c r="M153" s="2" t="b">
        <v>0</v>
      </c>
      <c r="N153" s="2" t="b">
        <v>0</v>
      </c>
    </row>
    <row r="154">
      <c r="A154" s="1" t="n">
        <v>1974</v>
      </c>
      <c r="B154" t="inlineStr">
        <is>
          <t>Perovskite</t>
        </is>
      </c>
      <c r="C154" s="2" t="n">
        <v>1.56</v>
      </c>
      <c r="D154" s="2" t="n">
        <v>25.79</v>
      </c>
      <c r="E154" s="1" t="n">
        <v>1196</v>
      </c>
      <c r="F154" s="2" t="n">
        <v>25.34</v>
      </c>
      <c r="G154" s="2" t="n">
        <v>85.12</v>
      </c>
      <c r="H154" t="inlineStr">
        <is>
          <t>(FA0.95Cs0.05)0.9MA0.1Pb(I0.96Br0.04)3</t>
        </is>
      </c>
      <c r="I154" s="2" t="b">
        <v>0</v>
      </c>
      <c r="J154">
        <f>HYPERLINK("https://doi.org/10.1002/adma.202518388","Yuan (2026)")</f>
        <v/>
      </c>
      <c r="K154" s="2" t="b">
        <v>0</v>
      </c>
      <c r="L154" s="2" t="b">
        <v>0</v>
      </c>
      <c r="M154" s="2" t="b">
        <v>0</v>
      </c>
      <c r="N154" s="2" t="b">
        <v>0</v>
      </c>
    </row>
    <row r="155">
      <c r="A155" s="1" t="n">
        <v>1996</v>
      </c>
      <c r="B155" t="inlineStr">
        <is>
          <t>Perovskite</t>
        </is>
      </c>
      <c r="C155" s="2" t="n">
        <v>1.56</v>
      </c>
      <c r="D155" s="2" t="n">
        <v>26.02</v>
      </c>
      <c r="E155" s="1" t="n">
        <v>1196</v>
      </c>
      <c r="F155" s="2" t="n">
        <v>25.96</v>
      </c>
      <c r="G155" s="2" t="n">
        <v>83.79000000000001</v>
      </c>
      <c r="H155" t="inlineStr">
        <is>
          <t>(Cs0.05MA0.05FA0.9)Pb(I0.93Br0.07)3</t>
        </is>
      </c>
      <c r="I155" s="2" t="b">
        <v>0</v>
      </c>
      <c r="J155">
        <f>HYPERLINK("https://doi.org/10.1002/aenm.202505867","Zhang (2026)")</f>
        <v/>
      </c>
      <c r="K155" s="2" t="b">
        <v>0</v>
      </c>
      <c r="L155" s="2" t="b">
        <v>0</v>
      </c>
      <c r="M155" s="2" t="b">
        <v>0</v>
      </c>
      <c r="N155" s="2" t="b">
        <v>0</v>
      </c>
    </row>
    <row r="156">
      <c r="A156" s="1" t="n">
        <v>2012</v>
      </c>
      <c r="B156" t="inlineStr">
        <is>
          <t>Perovskite</t>
        </is>
      </c>
      <c r="C156" s="2" t="n">
        <v>1.56</v>
      </c>
      <c r="D156" s="2" t="n">
        <v>26.3</v>
      </c>
      <c r="E156" s="1" t="n">
        <v>1190</v>
      </c>
      <c r="F156" s="2" t="n">
        <v>25.6</v>
      </c>
      <c r="G156" s="2" t="n">
        <v>86.3</v>
      </c>
      <c r="H156" t="inlineStr">
        <is>
          <t>Perovskite</t>
        </is>
      </c>
      <c r="I156" s="2" t="b">
        <v>0</v>
      </c>
      <c r="J156">
        <f>HYPERLINK("https://doi.org/10.1016/j.joule.2025.102264","Zhang (2026)")</f>
        <v/>
      </c>
      <c r="K156" s="2" t="b">
        <v>0</v>
      </c>
      <c r="L156" s="2" t="b">
        <v>0</v>
      </c>
      <c r="M156" s="2" t="b">
        <v>0</v>
      </c>
      <c r="N156" s="2" t="b">
        <v>0</v>
      </c>
    </row>
    <row r="157">
      <c r="A157" s="1" t="n">
        <v>2099</v>
      </c>
      <c r="B157" t="inlineStr">
        <is>
          <t>Perovskite</t>
        </is>
      </c>
      <c r="C157" s="2" t="n">
        <v>1.56</v>
      </c>
      <c r="D157" s="2" t="n">
        <v>26.51</v>
      </c>
      <c r="E157" s="1" t="n">
        <v>1201</v>
      </c>
      <c r="F157" s="2" t="n">
        <v>25.92</v>
      </c>
      <c r="G157" s="2" t="n">
        <v>85.16</v>
      </c>
      <c r="H157" t="inlineStr">
        <is>
          <t>Cs0.05FA0.85MA0.1PbI3+F-MBI</t>
        </is>
      </c>
      <c r="I157" s="2" t="b">
        <v>0</v>
      </c>
      <c r="J157">
        <f>HYPERLINK("https://doi.org/10.1039/D5EE04336K","Gao (2026)")</f>
        <v/>
      </c>
      <c r="K157" s="2" t="b">
        <v>0</v>
      </c>
      <c r="L157" s="2" t="b">
        <v>0</v>
      </c>
      <c r="M157" s="2" t="b">
        <v>0</v>
      </c>
      <c r="N157" s="2" t="b">
        <v>0</v>
      </c>
    </row>
    <row r="158">
      <c r="A158" s="1" t="n">
        <v>2121</v>
      </c>
      <c r="B158" t="inlineStr">
        <is>
          <t>Perovskite</t>
        </is>
      </c>
      <c r="C158" s="2" t="n">
        <v>1.56</v>
      </c>
      <c r="D158" s="2" t="n">
        <v>26.06</v>
      </c>
      <c r="E158" s="1" t="n">
        <v>1191</v>
      </c>
      <c r="F158" s="2" t="n">
        <v>25.56</v>
      </c>
      <c r="G158" s="2" t="n">
        <v>85.56</v>
      </c>
      <c r="H158" t="inlineStr">
        <is>
          <t>Perovskite</t>
        </is>
      </c>
      <c r="I158" s="2" t="b">
        <v>1</v>
      </c>
      <c r="J158">
        <f>HYPERLINK("https://doi.org/10.1016/j.joule.2026.102432","Liu (2026)")</f>
        <v/>
      </c>
      <c r="K158" s="2" t="b">
        <v>0</v>
      </c>
      <c r="L158" s="2" t="b">
        <v>0</v>
      </c>
      <c r="M158" s="2" t="b">
        <v>0</v>
      </c>
      <c r="N158" s="2" t="b">
        <v>0</v>
      </c>
    </row>
    <row r="159">
      <c r="A159" s="1" t="n">
        <v>2125</v>
      </c>
      <c r="B159" t="inlineStr">
        <is>
          <t>Perovskite</t>
        </is>
      </c>
      <c r="C159" s="2" t="n">
        <v>1.56</v>
      </c>
      <c r="D159" s="2" t="n">
        <v>26.85</v>
      </c>
      <c r="E159" s="1" t="n">
        <v>1189</v>
      </c>
      <c r="F159" s="2" t="n">
        <v>26.25</v>
      </c>
      <c r="G159" s="2" t="n">
        <v>86.04000000000001</v>
      </c>
      <c r="H159" t="inlineStr">
        <is>
          <t>FA/Cs Perovskite</t>
        </is>
      </c>
      <c r="I159" s="2" t="b">
        <v>1</v>
      </c>
      <c r="J159">
        <f>HYPERLINK("https://doi.org/10.1038/s41467-026-72097-1","Zhuang (2026)")</f>
        <v/>
      </c>
      <c r="K159" s="2" t="b">
        <v>0</v>
      </c>
      <c r="L159" s="2" t="b">
        <v>0</v>
      </c>
      <c r="M159" s="2" t="b">
        <v>0</v>
      </c>
      <c r="N159" s="2" t="b">
        <v>0</v>
      </c>
    </row>
    <row r="160">
      <c r="A160" s="1" t="n">
        <v>2135</v>
      </c>
      <c r="B160" t="inlineStr">
        <is>
          <t>Perovskite</t>
        </is>
      </c>
      <c r="C160" s="2" t="n">
        <v>1.56</v>
      </c>
      <c r="D160" s="2" t="n">
        <v>25.89</v>
      </c>
      <c r="E160" s="1" t="n">
        <v>1170</v>
      </c>
      <c r="F160" s="2" t="n">
        <v>25.83</v>
      </c>
      <c r="G160" s="2" t="n">
        <v>85.67</v>
      </c>
      <c r="H160" t="inlineStr">
        <is>
          <t>Cs0.05MA0.10FA0.85PbI3</t>
        </is>
      </c>
      <c r="I160" s="2" t="b">
        <v>1</v>
      </c>
      <c r="J160">
        <f>HYPERLINK("https://doi.org/10.1002/aenm.70932","Niu (2026)")</f>
        <v/>
      </c>
      <c r="K160" s="2" t="b">
        <v>0</v>
      </c>
      <c r="L160" s="2" t="b">
        <v>0</v>
      </c>
      <c r="M160" s="2" t="b">
        <v>0</v>
      </c>
      <c r="N160" s="2" t="b">
        <v>0</v>
      </c>
    </row>
    <row r="161">
      <c r="A161" s="1" t="n">
        <v>2232</v>
      </c>
      <c r="B161" t="inlineStr">
        <is>
          <t>Perovskite</t>
        </is>
      </c>
      <c r="C161" s="2" t="n">
        <v>1.56</v>
      </c>
      <c r="D161" s="2" t="n">
        <v>26.34</v>
      </c>
      <c r="E161" s="1" t="n">
        <v>1190.2</v>
      </c>
      <c r="F161" s="2" t="n">
        <v>25.095</v>
      </c>
      <c r="G161" s="2" t="n">
        <v>88.1901</v>
      </c>
      <c r="H161" t="inlineStr">
        <is>
          <t>Cs0.05(FA0.95MA0.05)0.95Pb(I0.95Br0.05)3</t>
        </is>
      </c>
      <c r="I161" s="2" t="b">
        <v>0</v>
      </c>
      <c r="J161">
        <f>HYPERLINK("https://doi.org/10.1038/s41467-026-72790-1","Liu (2026)")</f>
        <v/>
      </c>
      <c r="K161" s="2" t="b">
        <v>0</v>
      </c>
      <c r="L161" s="2" t="b">
        <v>0</v>
      </c>
      <c r="M161" s="2" t="b">
        <v>0</v>
      </c>
      <c r="N161" s="2" t="b">
        <v>0</v>
      </c>
    </row>
    <row r="162">
      <c r="A162" s="1" t="n">
        <v>1863</v>
      </c>
      <c r="B162" t="inlineStr">
        <is>
          <t>Perovskite</t>
        </is>
      </c>
      <c r="C162" s="2" t="n">
        <v>1.57</v>
      </c>
      <c r="D162" s="2" t="n">
        <v>26.67</v>
      </c>
      <c r="E162" s="1" t="n">
        <v>1194</v>
      </c>
      <c r="F162" s="2" t="n">
        <v>25.88</v>
      </c>
      <c r="G162" s="2" t="n">
        <v>86.27</v>
      </c>
      <c r="H162" t="inlineStr">
        <is>
          <t>Cs0.05FA0.85MA0.1PbI3</t>
        </is>
      </c>
      <c r="I162" s="2" t="b">
        <v>0</v>
      </c>
      <c r="J162">
        <f>HYPERLINK("https://doi.org/10.1002/adma.202513600","Lv (2026)")</f>
        <v/>
      </c>
      <c r="K162" s="2" t="b">
        <v>0</v>
      </c>
      <c r="L162" s="2" t="b">
        <v>0</v>
      </c>
      <c r="M162" s="2" t="b">
        <v>0</v>
      </c>
      <c r="N162" s="2" t="b">
        <v>0</v>
      </c>
    </row>
    <row r="163">
      <c r="A163" s="1" t="n">
        <v>2139</v>
      </c>
      <c r="B163" t="inlineStr">
        <is>
          <t>Perovskite</t>
        </is>
      </c>
      <c r="C163" s="2" t="n">
        <v>1.57</v>
      </c>
      <c r="D163" s="2" t="n">
        <v>26.05</v>
      </c>
      <c r="E163" s="1" t="n">
        <v>1190</v>
      </c>
      <c r="F163" s="2" t="n">
        <v>25.68</v>
      </c>
      <c r="G163" s="2" t="n">
        <v>85.2</v>
      </c>
      <c r="H163" t="inlineStr">
        <is>
          <t>Cs0.02(FA0.98MA0.02)0.98Pb(I0.99Br0.01)3</t>
        </is>
      </c>
      <c r="I163" s="2" t="b">
        <v>0</v>
      </c>
      <c r="J163">
        <f>HYPERLINK("https://doi.org/10.1002/anie.202516012","Song (2025)")</f>
        <v/>
      </c>
      <c r="K163" s="2" t="b">
        <v>0</v>
      </c>
      <c r="L163" s="2" t="b">
        <v>0</v>
      </c>
      <c r="M163" s="2" t="b">
        <v>0</v>
      </c>
      <c r="N163" s="2" t="b">
        <v>0</v>
      </c>
    </row>
    <row r="164">
      <c r="A164" s="1" t="n">
        <v>2021</v>
      </c>
      <c r="B164" t="inlineStr">
        <is>
          <t>Perovskite</t>
        </is>
      </c>
      <c r="C164" s="2" t="n">
        <v>1.58</v>
      </c>
      <c r="D164" s="2" t="n">
        <v>25.62</v>
      </c>
      <c r="E164" s="1" t="n">
        <v>1180</v>
      </c>
      <c r="F164" s="2" t="n">
        <v>25.68</v>
      </c>
      <c r="G164" s="2" t="n">
        <v>84.31</v>
      </c>
      <c r="H164" t="inlineStr">
        <is>
          <t>Perovskite</t>
        </is>
      </c>
      <c r="I164" s="2" t="b">
        <v>0</v>
      </c>
      <c r="J164">
        <f>HYPERLINK("https://doi.org/10.1038/s41467-025-68231-0","Chang (2026)")</f>
        <v/>
      </c>
      <c r="K164" s="2" t="b">
        <v>0</v>
      </c>
      <c r="L164" s="2" t="b">
        <v>0</v>
      </c>
      <c r="M164" s="2" t="b">
        <v>0</v>
      </c>
      <c r="N164" s="2" t="b">
        <v>0</v>
      </c>
    </row>
    <row r="165">
      <c r="A165" s="1" t="n">
        <v>2167</v>
      </c>
      <c r="B165" t="inlineStr">
        <is>
          <t>Perovskite</t>
        </is>
      </c>
      <c r="C165" s="2" t="n">
        <v>1.6</v>
      </c>
      <c r="D165" s="2" t="n">
        <v>24.78</v>
      </c>
      <c r="E165" s="1" t="n">
        <v>1190</v>
      </c>
      <c r="F165" s="2" t="n">
        <v>24.95</v>
      </c>
      <c r="G165" s="2" t="n">
        <v>83.42</v>
      </c>
      <c r="H165" t="inlineStr">
        <is>
          <t>FA0.95Cs0.05PbI3</t>
        </is>
      </c>
      <c r="I165" s="2" t="b">
        <v>1</v>
      </c>
      <c r="J165">
        <f>HYPERLINK("https://doi.org/10.1002/anie.202511317","Zhang (2026)")</f>
        <v/>
      </c>
      <c r="K165" s="2" t="b">
        <v>0</v>
      </c>
      <c r="L165" s="2" t="b">
        <v>0</v>
      </c>
      <c r="M165" s="2" t="b">
        <v>0</v>
      </c>
      <c r="N165" s="2" t="b">
        <v>0</v>
      </c>
    </row>
    <row r="166">
      <c r="A166" s="1" t="n">
        <v>2130</v>
      </c>
      <c r="B166" t="inlineStr">
        <is>
          <t>Perovskite</t>
        </is>
      </c>
      <c r="C166" s="2" t="n">
        <v>1.64</v>
      </c>
      <c r="D166" s="2" t="n">
        <v>22.91</v>
      </c>
      <c r="E166" s="1" t="n">
        <v>1221</v>
      </c>
      <c r="F166" s="2" t="n">
        <v>22.47</v>
      </c>
      <c r="G166" s="2" t="n">
        <v>83.51000000000001</v>
      </c>
      <c r="H166" t="inlineStr">
        <is>
          <t>Perovskite</t>
        </is>
      </c>
      <c r="I166" s="2" t="b">
        <v>0</v>
      </c>
      <c r="J166">
        <f>HYPERLINK("https://doi.org/10.1002/aenm.70902","Yan (2026)")</f>
        <v/>
      </c>
      <c r="K166" s="2" t="b">
        <v>0</v>
      </c>
      <c r="L166" s="2" t="b">
        <v>0</v>
      </c>
      <c r="M166" s="2" t="b">
        <v>0</v>
      </c>
      <c r="N166" s="2" t="b">
        <v>0</v>
      </c>
    </row>
    <row r="167">
      <c r="A167" s="1" t="n">
        <v>1853</v>
      </c>
      <c r="B167" t="inlineStr">
        <is>
          <t>Perovskite</t>
        </is>
      </c>
      <c r="C167" s="2" t="n">
        <v>1.65</v>
      </c>
      <c r="D167" s="2" t="n">
        <v>23.97</v>
      </c>
      <c r="E167" s="1" t="n">
        <v>1249</v>
      </c>
      <c r="F167" s="2" t="n">
        <v>22.75</v>
      </c>
      <c r="G167" s="2" t="n">
        <v>84.37</v>
      </c>
      <c r="H167" t="inlineStr">
        <is>
          <t>Cs0.2FA0.8Pb(I0.8Br0.2)3</t>
        </is>
      </c>
      <c r="I167" s="2" t="b">
        <v>0</v>
      </c>
      <c r="J167">
        <f>HYPERLINK("https://doi.org/10.1002/aenm.202502222","Wang (2025)")</f>
        <v/>
      </c>
      <c r="K167" s="2" t="b">
        <v>0</v>
      </c>
      <c r="L167" s="2" t="b">
        <v>0</v>
      </c>
      <c r="M167" s="2" t="b">
        <v>0</v>
      </c>
      <c r="N167" s="2" t="b">
        <v>0</v>
      </c>
    </row>
    <row r="168">
      <c r="A168" s="1" t="n">
        <v>2014</v>
      </c>
      <c r="B168" t="inlineStr">
        <is>
          <t>Perovskite</t>
        </is>
      </c>
      <c r="C168" s="2" t="n">
        <v>1.65</v>
      </c>
      <c r="D168" s="2" t="n">
        <v>21.47</v>
      </c>
      <c r="E168" s="1" t="n">
        <v>1230</v>
      </c>
      <c r="F168" s="2" t="n">
        <v>21.19</v>
      </c>
      <c r="G168" s="2" t="n">
        <v>82.39</v>
      </c>
      <c r="H168" t="inlineStr">
        <is>
          <t>pure iodide perovskite</t>
        </is>
      </c>
      <c r="I168" s="2" t="b">
        <v>0</v>
      </c>
      <c r="J168">
        <f>HYPERLINK("https://doi.org/10.1002/aenm.202505731","Hong (2025)")</f>
        <v/>
      </c>
      <c r="K168" s="2" t="b">
        <v>0</v>
      </c>
      <c r="L168" s="2" t="b">
        <v>0</v>
      </c>
      <c r="M168" s="2" t="b">
        <v>0</v>
      </c>
      <c r="N168" s="2" t="b">
        <v>0</v>
      </c>
    </row>
    <row r="169">
      <c r="A169" s="1" t="n">
        <v>2089</v>
      </c>
      <c r="B169" t="inlineStr">
        <is>
          <t>Perovskite</t>
        </is>
      </c>
      <c r="C169" s="2" t="n">
        <v>1.65</v>
      </c>
      <c r="D169" s="2" t="n">
        <v>23.18</v>
      </c>
      <c r="E169" s="1" t="n">
        <v>1227</v>
      </c>
      <c r="F169" s="2" t="n">
        <v>22.34</v>
      </c>
      <c r="G169" s="2" t="n">
        <v>84.55</v>
      </c>
      <c r="H169" t="inlineStr">
        <is>
          <t>Cs?.??(MA?.??FA?.??)Pb(I?.??Br?.??)?</t>
        </is>
      </c>
      <c r="I169" s="2" t="b">
        <v>0</v>
      </c>
      <c r="J169">
        <f>HYPERLINK("https://doi.org/10.1038/s41467-026-70848-8","Shi (2026)")</f>
        <v/>
      </c>
      <c r="K169" s="2" t="b">
        <v>0</v>
      </c>
      <c r="L169" s="2" t="b">
        <v>0</v>
      </c>
      <c r="M169" s="2" t="b">
        <v>0</v>
      </c>
      <c r="N169" s="2" t="b">
        <v>0</v>
      </c>
    </row>
    <row r="170">
      <c r="A170" s="1" t="n">
        <v>1985</v>
      </c>
      <c r="B170" t="inlineStr">
        <is>
          <t>Perovskite</t>
        </is>
      </c>
      <c r="C170" s="2" t="n">
        <v>1.67</v>
      </c>
      <c r="D170" s="2" t="n">
        <v>25.03</v>
      </c>
      <c r="E170" s="1" t="n">
        <v>1310</v>
      </c>
      <c r="F170" s="2" t="n">
        <v>22.17</v>
      </c>
      <c r="G170" s="2" t="n">
        <v>86.40000000000001</v>
      </c>
      <c r="H170" t="inlineStr">
        <is>
          <t>Rb0.05Cs0.1FA0.85Pb(I0.75Br0.25)3</t>
        </is>
      </c>
      <c r="I170" s="2" t="b">
        <v>1</v>
      </c>
      <c r="J170">
        <f>HYPERLINK("https://doi.org/10.1038/s41467-025-66480-7","Han (2025)")</f>
        <v/>
      </c>
      <c r="K170" s="2" t="b">
        <v>0</v>
      </c>
      <c r="L170" s="2" t="b">
        <v>0</v>
      </c>
      <c r="M170" s="2" t="b">
        <v>0</v>
      </c>
      <c r="N170" s="2" t="b">
        <v>0</v>
      </c>
    </row>
    <row r="171">
      <c r="A171" s="1" t="n">
        <v>2118</v>
      </c>
      <c r="B171" t="inlineStr">
        <is>
          <t>Perovskite</t>
        </is>
      </c>
      <c r="C171" s="2" t="n">
        <v>1.68</v>
      </c>
      <c r="D171" s="2" t="n">
        <v>23.14</v>
      </c>
      <c r="E171" s="1" t="n">
        <v>1260</v>
      </c>
      <c r="F171" s="2" t="n">
        <v>21.54</v>
      </c>
      <c r="G171" s="2" t="n">
        <v>85.3</v>
      </c>
      <c r="H171" t="inlineStr">
        <is>
          <t>Cs0.3FA0.6DMA0.1Pb(I0.87Br0.13)3</t>
        </is>
      </c>
      <c r="I171" s="2" t="b">
        <v>0</v>
      </c>
      <c r="J171">
        <f>HYPERLINK("https://doi.org/10.1038/s41467-026-72160-x","Luo (2026)")</f>
        <v/>
      </c>
      <c r="K171" s="2" t="b">
        <v>0</v>
      </c>
      <c r="L171" s="2" t="b">
        <v>0</v>
      </c>
      <c r="M171" s="2" t="b">
        <v>0</v>
      </c>
      <c r="N171" s="2" t="b">
        <v>0</v>
      </c>
    </row>
    <row r="172">
      <c r="A172" s="1" t="n">
        <v>1993</v>
      </c>
      <c r="B172" t="inlineStr">
        <is>
          <t>Perovskite</t>
        </is>
      </c>
      <c r="C172" s="2" t="n">
        <v>1.684</v>
      </c>
      <c r="D172" s="2" t="n">
        <v>23.16</v>
      </c>
      <c r="E172" s="1" t="n">
        <v>1280</v>
      </c>
      <c r="F172" s="2" t="n">
        <v>21.43</v>
      </c>
      <c r="G172" s="2" t="n">
        <v>84.25</v>
      </c>
      <c r="H172" t="inlineStr">
        <is>
          <t>MAPb(I0.9Br0.1)3</t>
        </is>
      </c>
      <c r="I172" s="2" t="b">
        <v>0</v>
      </c>
      <c r="J172">
        <f>HYPERLINK("https://doi.org/10.1039/D5EE05252A","Song (2026)")</f>
        <v/>
      </c>
      <c r="K172" s="2" t="b">
        <v>0</v>
      </c>
      <c r="L172" s="2" t="b">
        <v>0</v>
      </c>
      <c r="M172" s="2" t="b">
        <v>0</v>
      </c>
      <c r="N172" s="2" t="b">
        <v>0</v>
      </c>
    </row>
    <row r="173">
      <c r="A173" s="1" t="n">
        <v>1969</v>
      </c>
      <c r="B173" t="inlineStr">
        <is>
          <t>Perovskite</t>
        </is>
      </c>
      <c r="C173" s="2" t="n">
        <v>1.69</v>
      </c>
      <c r="D173" s="2" t="n">
        <v>23.49</v>
      </c>
      <c r="E173" s="1" t="n">
        <v>1291</v>
      </c>
      <c r="F173" s="2" t="n">
        <v>21.87</v>
      </c>
      <c r="G173" s="2" t="n">
        <v>83.2</v>
      </c>
      <c r="H173" t="inlineStr">
        <is>
          <t>FAPbI3</t>
        </is>
      </c>
      <c r="I173" s="2" t="b">
        <v>1</v>
      </c>
      <c r="J173">
        <f>HYPERLINK("https://doi.org/10.1039/D5EE03984C","Luo (2025)")</f>
        <v/>
      </c>
      <c r="K173" s="2" t="b">
        <v>0</v>
      </c>
      <c r="L173" s="2" t="b">
        <v>0</v>
      </c>
      <c r="M173" s="2" t="b">
        <v>0</v>
      </c>
      <c r="N173" s="2" t="b">
        <v>0</v>
      </c>
    </row>
    <row r="174">
      <c r="A174" s="1" t="n">
        <v>1907</v>
      </c>
      <c r="B174" t="inlineStr">
        <is>
          <t>Perovskite</t>
        </is>
      </c>
      <c r="C174" s="2" t="n">
        <v>1.7</v>
      </c>
      <c r="D174" s="2" t="n">
        <v>21.37</v>
      </c>
      <c r="E174" s="1" t="n">
        <v>1174</v>
      </c>
      <c r="F174" s="2" t="n">
        <v>21.65</v>
      </c>
      <c r="G174" s="2" t="n">
        <v>84.08</v>
      </c>
      <c r="H174" t="inlineStr">
        <is>
          <t>FA0.55Cs0.45Pb(I0.85Br0.15)3</t>
        </is>
      </c>
      <c r="I174" s="2" t="b">
        <v>0</v>
      </c>
      <c r="J174">
        <f>HYPERLINK("https://doi.org/10.1038/s41563-025-02375-8","Dong (2026)")</f>
        <v/>
      </c>
      <c r="K174" s="2" t="b">
        <v>0</v>
      </c>
      <c r="L174" s="2" t="b">
        <v>0</v>
      </c>
      <c r="M174" s="2" t="b">
        <v>0</v>
      </c>
      <c r="N174" s="2" t="b">
        <v>0</v>
      </c>
    </row>
    <row r="175">
      <c r="A175" s="1" t="n">
        <v>1998</v>
      </c>
      <c r="B175" t="inlineStr">
        <is>
          <t>Perovskite</t>
        </is>
      </c>
      <c r="C175" s="2" t="n">
        <v>1.7</v>
      </c>
      <c r="D175" s="2" t="n">
        <v>22.16</v>
      </c>
      <c r="E175" s="1" t="n">
        <v>1290</v>
      </c>
      <c r="F175" s="2" t="n">
        <v>20.77</v>
      </c>
      <c r="G175" s="2" t="n">
        <v>83.01000000000001</v>
      </c>
      <c r="H175" t="inlineStr">
        <is>
          <t>CsPbI3</t>
        </is>
      </c>
      <c r="I175" s="2" t="b">
        <v>0</v>
      </c>
      <c r="J175">
        <f>HYPERLINK("https://doi.org/10.1002/adma.202512308","Lei (2026)")</f>
        <v/>
      </c>
      <c r="K175" s="2" t="b">
        <v>0</v>
      </c>
      <c r="L175" s="2" t="b">
        <v>0</v>
      </c>
      <c r="M175" s="2" t="b">
        <v>0</v>
      </c>
      <c r="N175" s="2" t="b">
        <v>0</v>
      </c>
    </row>
    <row r="176">
      <c r="A176" s="1" t="n">
        <v>2037</v>
      </c>
      <c r="B176" t="inlineStr">
        <is>
          <t>Perovskite</t>
        </is>
      </c>
      <c r="C176" s="2" t="n">
        <v>1.701</v>
      </c>
      <c r="D176" s="2" t="n">
        <v>22.31</v>
      </c>
      <c r="E176" s="1" t="n">
        <v>1272</v>
      </c>
      <c r="F176" s="2" t="n">
        <v>20.77</v>
      </c>
      <c r="G176" s="2" t="n">
        <v>84.5</v>
      </c>
      <c r="H176" t="inlineStr">
        <is>
          <t>CsPbI3</t>
        </is>
      </c>
      <c r="I176" s="2" t="b">
        <v>0</v>
      </c>
      <c r="J176">
        <f>HYPERLINK("https://doi.org/10.1021/acsenergylett.5c02671","Cui (2025)")</f>
        <v/>
      </c>
      <c r="K176" s="2" t="b">
        <v>0</v>
      </c>
      <c r="L176" s="2" t="b">
        <v>0</v>
      </c>
      <c r="M176" s="2" t="b">
        <v>0</v>
      </c>
      <c r="N176" s="2" t="b">
        <v>0</v>
      </c>
    </row>
    <row r="177">
      <c r="A177" s="1" t="n">
        <v>1854</v>
      </c>
      <c r="B177" t="inlineStr">
        <is>
          <t>Perovskite</t>
        </is>
      </c>
      <c r="C177" s="2" t="n">
        <v>1.72</v>
      </c>
      <c r="D177" s="2" t="n">
        <v>22.22</v>
      </c>
      <c r="E177" s="1" t="n">
        <v>1286</v>
      </c>
      <c r="F177" s="2" t="n">
        <v>20.74</v>
      </c>
      <c r="G177" s="2" t="n">
        <v>83.3</v>
      </c>
      <c r="H177" t="inlineStr">
        <is>
          <t>CsPbI2.8Br0.2</t>
        </is>
      </c>
      <c r="I177" s="2" t="b">
        <v>0</v>
      </c>
      <c r="J177">
        <f>HYPERLINK("https://doi.org/10.1002/adma.202515469","Wang (2026)")</f>
        <v/>
      </c>
      <c r="K177" s="2" t="b">
        <v>0</v>
      </c>
      <c r="L177" s="2" t="b">
        <v>0</v>
      </c>
      <c r="M177" s="2" t="b">
        <v>0</v>
      </c>
      <c r="N177" s="2" t="b">
        <v>0</v>
      </c>
    </row>
    <row r="178">
      <c r="A178" s="1" t="n">
        <v>1930</v>
      </c>
      <c r="B178" t="inlineStr">
        <is>
          <t>Perovskite</t>
        </is>
      </c>
      <c r="C178" s="2" t="n">
        <v>1.79</v>
      </c>
      <c r="D178" s="2" t="n">
        <v>20.46</v>
      </c>
      <c r="E178" s="1" t="n">
        <v>1340</v>
      </c>
      <c r="F178" s="2" t="n">
        <v>18.17</v>
      </c>
      <c r="G178" s="2" t="n">
        <v>84.31</v>
      </c>
      <c r="H178" t="inlineStr">
        <is>
          <t>FA0.8Cs0.2PbI1.8Br1.2</t>
        </is>
      </c>
      <c r="I178" s="2" t="b">
        <v>0</v>
      </c>
      <c r="J178">
        <f>HYPERLINK("https://doi.org/10.1002/adma.202515163","Zhou (2026)")</f>
        <v/>
      </c>
      <c r="K178" s="2" t="b">
        <v>0</v>
      </c>
      <c r="L178" s="2" t="b">
        <v>0</v>
      </c>
      <c r="M178" s="2" t="b">
        <v>0</v>
      </c>
      <c r="N178" s="2" t="b">
        <v>0</v>
      </c>
    </row>
    <row r="179">
      <c r="A179" s="1" t="n">
        <v>1864</v>
      </c>
      <c r="B179" t="inlineStr">
        <is>
          <t>Perovskite</t>
        </is>
      </c>
      <c r="C179" s="2" t="n">
        <v>1.83</v>
      </c>
      <c r="D179" s="2" t="n">
        <v>19.06</v>
      </c>
      <c r="E179" s="1" t="n">
        <v>1320</v>
      </c>
      <c r="F179" s="2" t="n">
        <v>17.06</v>
      </c>
      <c r="G179" s="2" t="n">
        <v>84.68000000000001</v>
      </c>
      <c r="H179" t="inlineStr">
        <is>
          <t>Yb(TFSI)3</t>
        </is>
      </c>
      <c r="I179" s="2" t="b">
        <v>0</v>
      </c>
      <c r="J179">
        <f>HYPERLINK("https://doi.org/10.1002/adma.202511882","Wang (2026)")</f>
        <v/>
      </c>
      <c r="K179" s="2" t="b">
        <v>0</v>
      </c>
      <c r="L179" s="2" t="b">
        <v>0</v>
      </c>
      <c r="M179" s="2" t="b">
        <v>0</v>
      </c>
      <c r="N179" s="2" t="b">
        <v>0</v>
      </c>
    </row>
    <row r="180">
      <c r="A180" s="1" t="n">
        <v>1911</v>
      </c>
      <c r="B180" t="inlineStr">
        <is>
          <t>Silicon</t>
        </is>
      </c>
      <c r="C180" s="2" t="n">
        <v>1.11</v>
      </c>
      <c r="D180" s="2" t="n">
        <v>27</v>
      </c>
      <c r="E180" s="1" t="n">
        <v>749.2</v>
      </c>
      <c r="F180" s="2" t="n">
        <v>41.4</v>
      </c>
      <c r="G180" s="2" t="n">
        <v>87.06</v>
      </c>
      <c r="H180" t="inlineStr">
        <is>
          <t>Si</t>
        </is>
      </c>
      <c r="I180" s="2" t="b">
        <v>0</v>
      </c>
      <c r="J180">
        <f>HYPERLINK("https://doi.org/10.1038/s41467-025-64465-0","Xie (2025)")</f>
        <v/>
      </c>
      <c r="K180" s="2" t="b">
        <v>0</v>
      </c>
      <c r="L180" s="2" t="b">
        <v>0</v>
      </c>
      <c r="M180" s="2" t="b">
        <v>0</v>
      </c>
      <c r="N180" s="2" t="b">
        <v>0</v>
      </c>
    </row>
    <row r="181">
      <c r="A181" s="1" t="n">
        <v>2076</v>
      </c>
      <c r="B181" t="inlineStr">
        <is>
          <t>Silicon</t>
        </is>
      </c>
      <c r="C181" s="2" t="n">
        <v>1.11</v>
      </c>
      <c r="D181" s="2" t="n">
        <v>26.66</v>
      </c>
      <c r="E181" s="1" t="n">
        <v>744.6</v>
      </c>
      <c r="F181" s="2" t="n">
        <v>41.84</v>
      </c>
      <c r="G181" s="2" t="n">
        <v>85.56999999999999</v>
      </c>
      <c r="H181" t="inlineStr">
        <is>
          <t>c-Si</t>
        </is>
      </c>
      <c r="I181" s="2" t="b">
        <v>0</v>
      </c>
      <c r="J181">
        <f>HYPERLINK("https://doi.org/10.1038/s41560-026-01982-2","Yang (2026)")</f>
        <v/>
      </c>
      <c r="K181" s="2" t="b">
        <v>0</v>
      </c>
      <c r="L181" s="2" t="b">
        <v>0</v>
      </c>
      <c r="M181" s="2" t="b">
        <v>0</v>
      </c>
      <c r="N181" s="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2026-08-09T10:23:47Z</dcterms:created>
  <dcterms:modified xsi:type="dcterms:W3CDTF">2026-08-09T10:23:47Z</dcterms:modified>
</cp:coreProperties>
</file>